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<sst xmlns="http://schemas.openxmlformats.org/spreadsheetml/2006/main" count="184" uniqueCount="75">
  <si>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</si>
  <si>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</si>
  <si>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</si>
  <si>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</si>
  <si>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</si>
  <si>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</si>
  <si>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</si>
  <si>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</si>
  <si>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</si>
  <si>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</si>
  <si>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</si>
  <si>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</si>
  <si>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</si>
  <si>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</si>
  <si>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</si>
  <si>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</si>
  <si>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</si>
  <si>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</si>
  <si>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</si>
  <si>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</si>
  <si>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</si>
  <si>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</si>
  <si>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</si>
  <si>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</si>
  <si>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</si>
  <si>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</si>
  <si>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</si>
  <si>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</si>
  <si>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</si>
  <si>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</si>
  <si>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</si>
  <si>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</si>
  <si>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</si>
  <si>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</si>
  <si>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</si>
  <si>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</si>
  <si>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</si>
  <si>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</si>
  <si>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</si>
  <si>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</si>
  <si>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</si>
  <si>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</si>
  <si>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</si>
  <si>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</si>
  <si>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</si>
  <si>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</si>
  <si>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</si>
  <si>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</si>
  <si>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</si>
  <si>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</si>
  <si>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</si>
  <si>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</si>
  <si>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</si>
  <si>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</si>
  <si>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</si>
  <si>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</si>
  <si>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</si>
  <si>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</si>
  <si>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</si>
  <si>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</si>
  <si>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</si>
  <si>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</si>
  <si>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</si>
  <si>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</si>
  <si>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</si>
  <si>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</si>
  <si>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</si>
  <si>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</si>
  <si>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</si>
  <si>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</si>
  <si>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План на січень-жовтень, з урахуванням змін тис. грн.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</si>
  <si>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</si>
  <si>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</si>
  <si>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21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</si>
  <si>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21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</si>
</sst>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70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794086.045</v>
      </c>
      <c r="C5" s="18">
        <f>C6+C13</f>
        <v>659281.2990000001</v>
      </c>
      <c r="D5" s="18">
        <f>D6+D13</f>
        <v>553747.599</v>
      </c>
      <c r="E5" s="19">
        <f aca="true" t="shared" si="0" ref="E5:E36">SUM(D5)/B5*100</f>
        <v>69.73395420895477</v>
      </c>
      <c r="F5" s="19">
        <f aca="true" t="shared" si="1" ref="F5:F36">SUM(D5)/C5*100</f>
        <v>83.99261435747171</v>
      </c>
    </row>
    <row r="6" spans="1:6" s="14" customFormat="1" ht="16.5" customHeight="1">
      <c r="A6" s="30" t="s">
        <v>32</v>
      </c>
      <c r="B6" s="25">
        <v>731224.743</v>
      </c>
      <c r="C6" s="25">
        <v>602098.783</v>
      </c>
      <c r="D6" s="68">
        <f>517752.261+564.793</f>
        <v>518317.054</v>
      </c>
      <c r="E6" s="20">
        <f t="shared" si="0"/>
        <v>70.88341292630466</v>
      </c>
      <c r="F6" s="20">
        <f t="shared" si="1"/>
        <v>86.08505259177711</v>
      </c>
    </row>
    <row r="7" spans="1:6" s="3" customFormat="1" ht="14.25" customHeight="1">
      <c r="A7" s="12" t="s">
        <v>1</v>
      </c>
      <c r="B7" s="11">
        <v>417764.57</v>
      </c>
      <c r="C7" s="11">
        <v>343436.113</v>
      </c>
      <c r="D7" s="11">
        <v>315833.774</v>
      </c>
      <c r="E7" s="20">
        <f t="shared" si="0"/>
        <v>75.60089980823409</v>
      </c>
      <c r="F7" s="20">
        <f t="shared" si="1"/>
        <v>91.96288976168326</v>
      </c>
    </row>
    <row r="8" spans="1:6" s="3" customFormat="1" ht="15">
      <c r="A8" s="12" t="s">
        <v>27</v>
      </c>
      <c r="B8" s="11">
        <v>91908.273</v>
      </c>
      <c r="C8" s="11">
        <v>75559.107</v>
      </c>
      <c r="D8" s="11">
        <v>70140.958</v>
      </c>
      <c r="E8" s="20">
        <f t="shared" si="0"/>
        <v>76.31626154046002</v>
      </c>
      <c r="F8" s="20">
        <f t="shared" si="1"/>
        <v>92.8292574977097</v>
      </c>
    </row>
    <row r="9" spans="1:6" s="3" customFormat="1" ht="15">
      <c r="A9" s="12" t="s">
        <v>4</v>
      </c>
      <c r="B9" s="11">
        <v>173.484</v>
      </c>
      <c r="C9" s="11">
        <v>167.892</v>
      </c>
      <c r="D9" s="11">
        <v>31.917</v>
      </c>
      <c r="E9" s="20">
        <f t="shared" si="0"/>
        <v>18.39766203223352</v>
      </c>
      <c r="F9" s="20">
        <f t="shared" si="1"/>
        <v>19.010435279822744</v>
      </c>
    </row>
    <row r="10" spans="1:6" s="3" customFormat="1" ht="15">
      <c r="A10" s="12" t="s">
        <v>5</v>
      </c>
      <c r="B10" s="11">
        <v>49370.159</v>
      </c>
      <c r="C10" s="11">
        <v>37005.432</v>
      </c>
      <c r="D10" s="11">
        <f>31036.065+96.551</f>
        <v>31132.615999999998</v>
      </c>
      <c r="E10" s="20">
        <f t="shared" si="0"/>
        <v>63.059582206328315</v>
      </c>
      <c r="F10" s="20">
        <f t="shared" si="1"/>
        <v>84.12985423329201</v>
      </c>
    </row>
    <row r="11" spans="1:6" s="3" customFormat="1" ht="15">
      <c r="A11" s="12" t="s">
        <v>29</v>
      </c>
      <c r="B11" s="11">
        <v>95933.928</v>
      </c>
      <c r="C11" s="11">
        <v>76614.529</v>
      </c>
      <c r="D11" s="11">
        <f>47849.462+92.56</f>
        <v>47942.022</v>
      </c>
      <c r="E11" s="20">
        <f t="shared" si="0"/>
        <v>49.9740008560892</v>
      </c>
      <c r="F11" s="20">
        <f t="shared" si="1"/>
        <v>62.57562713724965</v>
      </c>
    </row>
    <row r="12" spans="1:6" s="3" customFormat="1" ht="15">
      <c r="A12" s="12" t="s">
        <v>13</v>
      </c>
      <c r="B12" s="11">
        <f>SUM(B6)-B7-B8-B9-B10-B11</f>
        <v>76074.32900000004</v>
      </c>
      <c r="C12" s="11">
        <f>SUM(C6)-C7-C8-C9-C10-C11</f>
        <v>69315.71000000004</v>
      </c>
      <c r="D12" s="11">
        <f>SUM(D6)-D7-D8-D9-D10-D11</f>
        <v>53235.767000000065</v>
      </c>
      <c r="E12" s="20">
        <f t="shared" si="0"/>
        <v>69.97862182918503</v>
      </c>
      <c r="F12" s="20">
        <f t="shared" si="1"/>
        <v>76.80187795811374</v>
      </c>
    </row>
    <row r="13" spans="1:6" s="3" customFormat="1" ht="15">
      <c r="A13" s="30" t="s">
        <v>14</v>
      </c>
      <c r="B13" s="25">
        <v>62861.302</v>
      </c>
      <c r="C13" s="25">
        <v>57182.516</v>
      </c>
      <c r="D13" s="25">
        <v>35430.545</v>
      </c>
      <c r="E13" s="20">
        <f t="shared" si="0"/>
        <v>56.36304669604202</v>
      </c>
      <c r="F13" s="20">
        <f t="shared" si="1"/>
        <v>61.96045133795791</v>
      </c>
    </row>
    <row r="14" spans="1:6" s="2" customFormat="1" ht="14.25">
      <c r="A14" s="17" t="s">
        <v>6</v>
      </c>
      <c r="B14" s="18">
        <f>B15+B22</f>
        <v>410300.705</v>
      </c>
      <c r="C14" s="18">
        <f>C15+C22</f>
        <v>344644.08400000003</v>
      </c>
      <c r="D14" s="18">
        <f>D15+D22</f>
        <v>305071.8780000001</v>
      </c>
      <c r="E14" s="19">
        <f t="shared" si="0"/>
        <v>74.35324245908865</v>
      </c>
      <c r="F14" s="19">
        <f t="shared" si="1"/>
        <v>88.51795001361464</v>
      </c>
    </row>
    <row r="15" spans="1:6" s="14" customFormat="1" ht="15">
      <c r="A15" s="30" t="s">
        <v>31</v>
      </c>
      <c r="B15" s="25">
        <f>25271+356734.31</f>
        <v>382005.31</v>
      </c>
      <c r="C15" s="25">
        <f>295296.289+21052.4</f>
        <v>316348.689</v>
      </c>
      <c r="D15" s="25">
        <f>263213.492+1087.14+21052.4</f>
        <v>285353.03200000006</v>
      </c>
      <c r="E15" s="20">
        <f t="shared" si="0"/>
        <v>74.69870824570476</v>
      </c>
      <c r="F15" s="20">
        <f t="shared" si="1"/>
        <v>90.20205928528443</v>
      </c>
    </row>
    <row r="16" spans="1:6" s="3" customFormat="1" ht="15">
      <c r="A16" s="12" t="s">
        <v>1</v>
      </c>
      <c r="B16" s="11">
        <v>222455.962</v>
      </c>
      <c r="C16" s="11">
        <v>183807.836</v>
      </c>
      <c r="D16" s="11">
        <v>169018.718</v>
      </c>
      <c r="E16" s="20">
        <f t="shared" si="0"/>
        <v>75.9785067032728</v>
      </c>
      <c r="F16" s="20">
        <f t="shared" si="1"/>
        <v>91.95403290640992</v>
      </c>
    </row>
    <row r="17" spans="1:6" s="3" customFormat="1" ht="15">
      <c r="A17" s="12" t="s">
        <v>27</v>
      </c>
      <c r="B17" s="11">
        <v>48789.04</v>
      </c>
      <c r="C17" s="11">
        <v>40325.572</v>
      </c>
      <c r="D17" s="11">
        <v>36701.382</v>
      </c>
      <c r="E17" s="20">
        <f t="shared" si="0"/>
        <v>75.22464471528852</v>
      </c>
      <c r="F17" s="20">
        <f t="shared" si="1"/>
        <v>91.01267553005819</v>
      </c>
    </row>
    <row r="18" spans="1:6" s="3" customFormat="1" ht="15">
      <c r="A18" s="12" t="s">
        <v>4</v>
      </c>
      <c r="B18" s="11">
        <v>18610.896</v>
      </c>
      <c r="C18" s="11">
        <v>15551.608</v>
      </c>
      <c r="D18" s="11">
        <f>14798.803+244.111</f>
        <v>15042.914</v>
      </c>
      <c r="E18" s="20">
        <f t="shared" si="0"/>
        <v>80.82853184500091</v>
      </c>
      <c r="F18" s="20">
        <f t="shared" si="1"/>
        <v>96.72899419789903</v>
      </c>
    </row>
    <row r="19" spans="1:6" s="3" customFormat="1" ht="15">
      <c r="A19" s="12" t="s">
        <v>5</v>
      </c>
      <c r="B19" s="11">
        <v>6975.394</v>
      </c>
      <c r="C19" s="11">
        <v>6040.073</v>
      </c>
      <c r="D19" s="11">
        <f>5171.137+38.26</f>
        <v>5209.397</v>
      </c>
      <c r="E19" s="20">
        <f t="shared" si="0"/>
        <v>74.6824767174442</v>
      </c>
      <c r="F19" s="20">
        <f t="shared" si="1"/>
        <v>86.2472523096989</v>
      </c>
    </row>
    <row r="20" spans="1:6" s="3" customFormat="1" ht="15">
      <c r="A20" s="12" t="s">
        <v>29</v>
      </c>
      <c r="B20" s="11">
        <v>36131.055</v>
      </c>
      <c r="C20" s="11">
        <v>28905.672</v>
      </c>
      <c r="D20" s="11">
        <f>20092.563+537.876</f>
        <v>20630.439</v>
      </c>
      <c r="E20" s="20">
        <f t="shared" si="0"/>
        <v>57.098911172120495</v>
      </c>
      <c r="F20" s="20">
        <f t="shared" si="1"/>
        <v>71.37159447460691</v>
      </c>
    </row>
    <row r="21" spans="1:6" s="3" customFormat="1" ht="15">
      <c r="A21" s="51" t="s">
        <v>13</v>
      </c>
      <c r="B21" s="11">
        <f>SUM(B15)-B16-B17-B18-B19-B20</f>
        <v>49042.96299999998</v>
      </c>
      <c r="C21" s="11">
        <f>SUM(C15)-C16-C17-C18-C19-C20</f>
        <v>41717.92800000001</v>
      </c>
      <c r="D21" s="11">
        <f>SUM(D15)-D16-D17-D18-D19-D20</f>
        <v>38750.18200000007</v>
      </c>
      <c r="E21" s="20">
        <f t="shared" si="0"/>
        <v>79.01272604593667</v>
      </c>
      <c r="F21" s="20">
        <f t="shared" si="1"/>
        <v>92.88616155625003</v>
      </c>
    </row>
    <row r="22" spans="1:6" s="3" customFormat="1" ht="15">
      <c r="A22" s="52" t="s">
        <v>14</v>
      </c>
      <c r="B22" s="25">
        <v>28295.395</v>
      </c>
      <c r="C22" s="25">
        <v>28295.395</v>
      </c>
      <c r="D22" s="25">
        <f>18273.846+1445</f>
        <v>19718.846</v>
      </c>
      <c r="E22" s="20">
        <f t="shared" si="0"/>
        <v>69.68924095245887</v>
      </c>
      <c r="F22" s="20">
        <f t="shared" si="1"/>
        <v>69.68924095245887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613100.202</v>
      </c>
      <c r="D23" s="18">
        <f>D24+D34</f>
        <v>603277.007</v>
      </c>
      <c r="E23" s="19">
        <f t="shared" si="0"/>
        <v>84.79148783801621</v>
      </c>
      <c r="F23" s="19">
        <f t="shared" si="1"/>
        <v>98.39778310821694</v>
      </c>
    </row>
    <row r="24" spans="1:6" s="14" customFormat="1" ht="15">
      <c r="A24" s="30" t="s">
        <v>31</v>
      </c>
      <c r="B24" s="25">
        <v>704889.564</v>
      </c>
      <c r="C24" s="25">
        <v>606506.783</v>
      </c>
      <c r="D24" s="25">
        <v>600487.616</v>
      </c>
      <c r="E24" s="20">
        <f t="shared" si="0"/>
        <v>85.18889293699347</v>
      </c>
      <c r="F24" s="20">
        <f t="shared" si="1"/>
        <v>99.00756806540117</v>
      </c>
    </row>
    <row r="25" spans="1:6" s="3" customFormat="1" ht="15">
      <c r="A25" s="12" t="s">
        <v>1</v>
      </c>
      <c r="B25" s="11">
        <v>15453.313</v>
      </c>
      <c r="C25" s="11">
        <v>12783.223</v>
      </c>
      <c r="D25" s="11">
        <v>11754.387</v>
      </c>
      <c r="E25" s="20">
        <f t="shared" si="0"/>
        <v>76.06386410473924</v>
      </c>
      <c r="F25" s="20">
        <f t="shared" si="1"/>
        <v>91.95166977842756</v>
      </c>
    </row>
    <row r="26" spans="1:6" s="3" customFormat="1" ht="15">
      <c r="A26" s="12" t="s">
        <v>27</v>
      </c>
      <c r="B26" s="11">
        <v>3363.614</v>
      </c>
      <c r="C26" s="11">
        <v>2779.889</v>
      </c>
      <c r="D26" s="11">
        <v>2562.295</v>
      </c>
      <c r="E26" s="20">
        <f t="shared" si="0"/>
        <v>76.17684431091082</v>
      </c>
      <c r="F26" s="20">
        <f t="shared" si="1"/>
        <v>92.17256516357307</v>
      </c>
    </row>
    <row r="27" spans="1:6" s="3" customFormat="1" ht="15">
      <c r="A27" s="12" t="s">
        <v>4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" customFormat="1" ht="15">
      <c r="A28" s="12" t="s">
        <v>5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" customFormat="1" ht="15">
      <c r="A29" s="12" t="s">
        <v>29</v>
      </c>
      <c r="B29" s="11">
        <v>1309.543</v>
      </c>
      <c r="C29" s="11">
        <v>926.878</v>
      </c>
      <c r="D29" s="11">
        <v>708.873</v>
      </c>
      <c r="E29" s="20">
        <f t="shared" si="0"/>
        <v>54.13132673001193</v>
      </c>
      <c r="F29" s="20">
        <f t="shared" si="1"/>
        <v>76.47964457026707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585143.4400000001</v>
      </c>
      <c r="E30" s="20">
        <f t="shared" si="0"/>
        <v>85.52478040365742</v>
      </c>
      <c r="F30" s="20">
        <f t="shared" si="1"/>
        <v>99.23668622198242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567419.206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99.76618680052223</v>
      </c>
    </row>
    <row r="32" spans="1:6" s="3" customFormat="1" ht="30">
      <c r="A32" s="13" t="s">
        <v>22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193868.941</v>
      </c>
      <c r="D33" s="11">
        <v>192542.24</v>
      </c>
      <c r="E33" s="20">
        <f t="shared" si="0"/>
        <v>82.44084400904295</v>
      </c>
      <c r="F33" s="20">
        <f t="shared" si="1"/>
        <v>99.31567119871976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2789.391</v>
      </c>
      <c r="E34" s="20">
        <f t="shared" si="0"/>
        <v>42.30568389480481</v>
      </c>
      <c r="F34" s="20">
        <f t="shared" si="1"/>
        <v>42.30568389480481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90797.108</v>
      </c>
      <c r="D35" s="18">
        <f>D36+D41</f>
        <v>74324.19099999999</v>
      </c>
      <c r="E35" s="19">
        <f t="shared" si="0"/>
        <v>68.52374000734136</v>
      </c>
      <c r="F35" s="19">
        <f t="shared" si="1"/>
        <v>81.85744308067609</v>
      </c>
    </row>
    <row r="36" spans="1:6" s="14" customFormat="1" ht="15">
      <c r="A36" s="30" t="s">
        <v>31</v>
      </c>
      <c r="B36" s="25">
        <v>88524.04</v>
      </c>
      <c r="C36" s="25">
        <v>72471.351</v>
      </c>
      <c r="D36" s="25">
        <f>64729.801+183.505</f>
        <v>64913.306</v>
      </c>
      <c r="E36" s="20">
        <f t="shared" si="0"/>
        <v>73.32844953754935</v>
      </c>
      <c r="F36" s="20">
        <f t="shared" si="1"/>
        <v>89.57098923131707</v>
      </c>
    </row>
    <row r="37" spans="1:6" s="3" customFormat="1" ht="15">
      <c r="A37" s="12" t="s">
        <v>1</v>
      </c>
      <c r="B37" s="11">
        <v>40713.289</v>
      </c>
      <c r="C37" s="11">
        <v>33834.077</v>
      </c>
      <c r="D37" s="11">
        <v>30793.819</v>
      </c>
      <c r="E37" s="20">
        <f aca="true" t="shared" si="2" ref="E37:E68">SUM(D37)/B37*100</f>
        <v>75.63579302079968</v>
      </c>
      <c r="F37" s="20">
        <f aca="true" t="shared" si="3" ref="F37:F71">SUM(D37)/C37*100</f>
        <v>91.01421327379494</v>
      </c>
    </row>
    <row r="38" spans="1:6" s="3" customFormat="1" ht="15">
      <c r="A38" s="12" t="s">
        <v>27</v>
      </c>
      <c r="B38" s="11">
        <v>8986.923</v>
      </c>
      <c r="C38" s="11">
        <v>7472.48</v>
      </c>
      <c r="D38" s="11">
        <v>6851.807</v>
      </c>
      <c r="E38" s="20">
        <f t="shared" si="2"/>
        <v>76.24196846907445</v>
      </c>
      <c r="F38" s="20">
        <f t="shared" si="3"/>
        <v>91.69388208466266</v>
      </c>
    </row>
    <row r="39" spans="1:6" s="3" customFormat="1" ht="15">
      <c r="A39" s="12" t="s">
        <v>29</v>
      </c>
      <c r="B39" s="11">
        <v>6464.382</v>
      </c>
      <c r="C39" s="11">
        <v>4309.131</v>
      </c>
      <c r="D39" s="11">
        <f>3385.938+1.691</f>
        <v>3387.629</v>
      </c>
      <c r="E39" s="20">
        <f t="shared" si="2"/>
        <v>52.40452993031662</v>
      </c>
      <c r="F39" s="20">
        <f t="shared" si="3"/>
        <v>78.61513144993735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23880.050999999992</v>
      </c>
      <c r="E40" s="20">
        <f t="shared" si="2"/>
        <v>73.7962293915662</v>
      </c>
      <c r="F40" s="20">
        <f t="shared" si="3"/>
        <v>88.91998309630262</v>
      </c>
    </row>
    <row r="41" spans="1:6" s="3" customFormat="1" ht="15">
      <c r="A41" s="30" t="s">
        <v>14</v>
      </c>
      <c r="B41" s="25">
        <v>19940.838</v>
      </c>
      <c r="C41" s="25">
        <v>18325.757</v>
      </c>
      <c r="D41" s="25">
        <f>9194.065+216.82</f>
        <v>9410.885</v>
      </c>
      <c r="E41" s="20">
        <f t="shared" si="2"/>
        <v>47.19402965913469</v>
      </c>
      <c r="F41" s="20">
        <f t="shared" si="3"/>
        <v>51.3533219937381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61957.254</v>
      </c>
      <c r="D42" s="18">
        <f>D43+D48</f>
        <v>44170.25199999999</v>
      </c>
      <c r="E42" s="19">
        <f t="shared" si="2"/>
        <v>62.93027385383566</v>
      </c>
      <c r="F42" s="19">
        <f t="shared" si="3"/>
        <v>71.29149397098844</v>
      </c>
    </row>
    <row r="43" spans="1:6" s="14" customFormat="1" ht="15">
      <c r="A43" s="30" t="s">
        <v>31</v>
      </c>
      <c r="B43" s="25">
        <v>53051.657</v>
      </c>
      <c r="C43" s="25">
        <v>44819.717</v>
      </c>
      <c r="D43" s="25">
        <f>39057.81+1.077</f>
        <v>39058.886999999995</v>
      </c>
      <c r="E43" s="20">
        <f t="shared" si="2"/>
        <v>73.62425456381126</v>
      </c>
      <c r="F43" s="20">
        <f t="shared" si="3"/>
        <v>87.14666136780828</v>
      </c>
    </row>
    <row r="44" spans="1:6" s="3" customFormat="1" ht="15">
      <c r="A44" s="12" t="s">
        <v>1</v>
      </c>
      <c r="B44" s="11">
        <v>24821.078</v>
      </c>
      <c r="C44" s="11">
        <v>20514.542</v>
      </c>
      <c r="D44" s="11">
        <v>18974.574</v>
      </c>
      <c r="E44" s="20">
        <f t="shared" si="2"/>
        <v>76.44540660159885</v>
      </c>
      <c r="F44" s="20">
        <f t="shared" si="3"/>
        <v>92.49328598220715</v>
      </c>
    </row>
    <row r="45" spans="1:6" s="3" customFormat="1" ht="15">
      <c r="A45" s="12" t="s">
        <v>27</v>
      </c>
      <c r="B45" s="11">
        <v>5460.879</v>
      </c>
      <c r="C45" s="11">
        <v>4517.749</v>
      </c>
      <c r="D45" s="11">
        <v>4162.08</v>
      </c>
      <c r="E45" s="20">
        <f t="shared" si="2"/>
        <v>76.21630144158111</v>
      </c>
      <c r="F45" s="20">
        <f t="shared" si="3"/>
        <v>92.12729613796606</v>
      </c>
    </row>
    <row r="46" spans="1:6" s="3" customFormat="1" ht="15">
      <c r="A46" s="12" t="s">
        <v>29</v>
      </c>
      <c r="B46" s="11">
        <v>4194.121</v>
      </c>
      <c r="C46" s="11">
        <v>2940.305</v>
      </c>
      <c r="D46" s="11">
        <f>2124.22+0.134</f>
        <v>2124.354</v>
      </c>
      <c r="E46" s="20">
        <f t="shared" si="2"/>
        <v>50.65075614175175</v>
      </c>
      <c r="F46" s="20">
        <f t="shared" si="3"/>
        <v>72.24944351011204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13797.878999999995</v>
      </c>
      <c r="E47" s="20">
        <f t="shared" si="2"/>
        <v>74.27967117471815</v>
      </c>
      <c r="F47" s="20">
        <f t="shared" si="3"/>
        <v>81.90051582107114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f>5047.201+64.164</f>
        <v>5111.365</v>
      </c>
      <c r="E48" s="20">
        <f t="shared" si="2"/>
        <v>29.825551944833144</v>
      </c>
      <c r="F48" s="20">
        <f t="shared" si="3"/>
        <v>29.825551944833144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80278.39700000001</v>
      </c>
      <c r="D49" s="18">
        <f>D50+D55</f>
        <v>65460.197</v>
      </c>
      <c r="E49" s="19">
        <f t="shared" si="2"/>
        <v>67.6014283004896</v>
      </c>
      <c r="F49" s="19">
        <f t="shared" si="3"/>
        <v>81.54148494021372</v>
      </c>
    </row>
    <row r="50" spans="1:6" s="3" customFormat="1" ht="15">
      <c r="A50" s="30" t="s">
        <v>31</v>
      </c>
      <c r="B50" s="25">
        <v>86715.965</v>
      </c>
      <c r="C50" s="25">
        <v>70161.797</v>
      </c>
      <c r="D50" s="25">
        <v>61277.816</v>
      </c>
      <c r="E50" s="20">
        <f t="shared" si="2"/>
        <v>70.66497616673009</v>
      </c>
      <c r="F50" s="20">
        <f t="shared" si="3"/>
        <v>87.33786564788242</v>
      </c>
    </row>
    <row r="51" spans="1:6" s="3" customFormat="1" ht="15">
      <c r="A51" s="12" t="s">
        <v>1</v>
      </c>
      <c r="B51" s="11">
        <v>53800.3</v>
      </c>
      <c r="C51" s="11">
        <v>43411.447</v>
      </c>
      <c r="D51" s="11">
        <v>39374.52</v>
      </c>
      <c r="E51" s="20">
        <f t="shared" si="2"/>
        <v>73.18643204591795</v>
      </c>
      <c r="F51" s="20">
        <f t="shared" si="3"/>
        <v>90.7007776082654</v>
      </c>
    </row>
    <row r="52" spans="1:6" s="3" customFormat="1" ht="15">
      <c r="A52" s="12" t="s">
        <v>27</v>
      </c>
      <c r="B52" s="11">
        <v>11900.443</v>
      </c>
      <c r="C52" s="11">
        <v>9595.341</v>
      </c>
      <c r="D52" s="11">
        <v>8618.676</v>
      </c>
      <c r="E52" s="20">
        <f t="shared" si="2"/>
        <v>72.42315265070386</v>
      </c>
      <c r="F52" s="20">
        <f t="shared" si="3"/>
        <v>89.82146648045128</v>
      </c>
    </row>
    <row r="53" spans="1:6" s="3" customFormat="1" ht="15">
      <c r="A53" s="12" t="s">
        <v>29</v>
      </c>
      <c r="B53" s="11">
        <v>4798.274</v>
      </c>
      <c r="C53" s="11">
        <v>3095.797</v>
      </c>
      <c r="D53" s="11">
        <v>2546.076</v>
      </c>
      <c r="E53" s="20">
        <f t="shared" si="2"/>
        <v>53.06233032961435</v>
      </c>
      <c r="F53" s="20">
        <f t="shared" si="3"/>
        <v>82.24298944665945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10738.544000000002</v>
      </c>
      <c r="E54" s="20">
        <f t="shared" si="2"/>
        <v>66.2180331342248</v>
      </c>
      <c r="F54" s="20">
        <f t="shared" si="3"/>
        <v>76.3808384139879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4182.381</v>
      </c>
      <c r="E55" s="20">
        <f t="shared" si="2"/>
        <v>41.34176501986834</v>
      </c>
      <c r="F55" s="20">
        <f t="shared" si="3"/>
        <v>41.34176501986834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317754.475</v>
      </c>
      <c r="D56" s="69">
        <f>D57+D60</f>
        <v>188374.402</v>
      </c>
      <c r="E56" s="19">
        <f t="shared" si="2"/>
        <v>44.45636753387865</v>
      </c>
      <c r="F56" s="19">
        <f t="shared" si="3"/>
        <v>59.28300521967472</v>
      </c>
    </row>
    <row r="57" spans="1:6" s="3" customFormat="1" ht="14.25" customHeight="1">
      <c r="A57" s="30" t="s">
        <v>31</v>
      </c>
      <c r="B57" s="25">
        <v>203593.399</v>
      </c>
      <c r="C57" s="25">
        <v>175374.851</v>
      </c>
      <c r="D57" s="25">
        <f>122112.291+257.102</f>
        <v>122369.393</v>
      </c>
      <c r="E57" s="20">
        <f t="shared" si="2"/>
        <v>60.104793967313256</v>
      </c>
      <c r="F57" s="20">
        <f t="shared" si="3"/>
        <v>69.77590703697875</v>
      </c>
    </row>
    <row r="58" spans="1:6" s="3" customFormat="1" ht="15">
      <c r="A58" s="12" t="s">
        <v>29</v>
      </c>
      <c r="B58" s="11">
        <v>22333.7</v>
      </c>
      <c r="C58" s="11">
        <v>18272.614</v>
      </c>
      <c r="D58" s="11">
        <v>15944.518</v>
      </c>
      <c r="E58" s="20">
        <f t="shared" si="2"/>
        <v>71.39219206848843</v>
      </c>
      <c r="F58" s="20">
        <f t="shared" si="3"/>
        <v>87.25909713848276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157102.237</v>
      </c>
      <c r="D59" s="11">
        <f>SUM(D57)-D58</f>
        <v>106424.875</v>
      </c>
      <c r="E59" s="20">
        <f t="shared" si="2"/>
        <v>58.71403052478864</v>
      </c>
      <c r="F59" s="20">
        <f t="shared" si="3"/>
        <v>67.74243131878511</v>
      </c>
    </row>
    <row r="60" spans="1:6" s="3" customFormat="1" ht="15">
      <c r="A60" s="30" t="s">
        <v>14</v>
      </c>
      <c r="B60" s="25">
        <v>220135.332</v>
      </c>
      <c r="C60" s="25">
        <v>142379.624</v>
      </c>
      <c r="D60" s="25">
        <v>66005.009</v>
      </c>
      <c r="E60" s="20">
        <f t="shared" si="2"/>
        <v>29.983832399971128</v>
      </c>
      <c r="F60" s="20">
        <f t="shared" si="3"/>
        <v>46.358465590553884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86996.762</v>
      </c>
      <c r="D61" s="22">
        <f>SUM(D62)</f>
        <v>37796.462</v>
      </c>
      <c r="E61" s="20">
        <f t="shared" si="2"/>
        <v>32.19601782310099</v>
      </c>
      <c r="F61" s="20">
        <f t="shared" si="3"/>
        <v>43.445826179139864</v>
      </c>
    </row>
    <row r="62" spans="1:6" s="3" customFormat="1" ht="15">
      <c r="A62" s="30" t="s">
        <v>14</v>
      </c>
      <c r="B62" s="25">
        <v>117394.835</v>
      </c>
      <c r="C62" s="25">
        <v>86996.762</v>
      </c>
      <c r="D62" s="25">
        <f>37126.756+669.706</f>
        <v>37796.462</v>
      </c>
      <c r="E62" s="20">
        <f t="shared" si="2"/>
        <v>32.19601782310099</v>
      </c>
      <c r="F62" s="20">
        <f t="shared" si="3"/>
        <v>43.445826179139864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237978.638</v>
      </c>
      <c r="D63" s="22">
        <f>SUM(D64:D65)</f>
        <v>184438.977</v>
      </c>
      <c r="E63" s="19">
        <f t="shared" si="2"/>
        <v>60.95728413130019</v>
      </c>
      <c r="F63" s="19">
        <f t="shared" si="3"/>
        <v>77.50232480950665</v>
      </c>
    </row>
    <row r="64" spans="1:6" s="3" customFormat="1" ht="15">
      <c r="A64" s="30" t="s">
        <v>13</v>
      </c>
      <c r="B64" s="25">
        <v>87596.037</v>
      </c>
      <c r="C64" s="25">
        <v>73243.601</v>
      </c>
      <c r="D64" s="25">
        <v>69038.223</v>
      </c>
      <c r="E64" s="20">
        <f t="shared" si="2"/>
        <v>78.81432238766692</v>
      </c>
      <c r="F64" s="20">
        <f t="shared" si="3"/>
        <v>94.25836804501189</v>
      </c>
    </row>
    <row r="65" spans="1:6" s="3" customFormat="1" ht="15">
      <c r="A65" s="30" t="s">
        <v>14</v>
      </c>
      <c r="B65" s="25">
        <v>214974.82</v>
      </c>
      <c r="C65" s="25">
        <v>164735.037</v>
      </c>
      <c r="D65" s="25">
        <v>115400.754</v>
      </c>
      <c r="E65" s="20">
        <f t="shared" si="2"/>
        <v>53.681056227887524</v>
      </c>
      <c r="F65" s="20">
        <f t="shared" si="3"/>
        <v>70.05234350965665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2"/>
        <v>47.52460544217687</v>
      </c>
      <c r="F66" s="19">
        <f t="shared" si="3"/>
        <v>50.99355474452555</v>
      </c>
    </row>
    <row r="67" spans="1:6" s="3" customFormat="1" ht="15">
      <c r="A67" s="30" t="s">
        <v>14</v>
      </c>
      <c r="B67" s="25">
        <v>14700</v>
      </c>
      <c r="C67" s="25">
        <v>13700</v>
      </c>
      <c r="D67" s="25">
        <v>6986.117</v>
      </c>
      <c r="E67" s="20">
        <f t="shared" si="2"/>
        <v>47.52460544217687</v>
      </c>
      <c r="F67" s="20">
        <f t="shared" si="3"/>
        <v>50.99355474452555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7729.047</v>
      </c>
      <c r="D68" s="18">
        <f>SUM(D69)+D72</f>
        <v>5155.002</v>
      </c>
      <c r="E68" s="19">
        <f t="shared" si="2"/>
        <v>57.55920053595356</v>
      </c>
      <c r="F68" s="19">
        <f t="shared" si="3"/>
        <v>66.6964762926141</v>
      </c>
    </row>
    <row r="69" spans="1:6" s="3" customFormat="1" ht="15">
      <c r="A69" s="30" t="s">
        <v>31</v>
      </c>
      <c r="B69" s="25">
        <v>8156</v>
      </c>
      <c r="C69" s="25">
        <v>6929.047</v>
      </c>
      <c r="D69" s="25">
        <v>5155.002</v>
      </c>
      <c r="E69" s="20">
        <f>SUM(D69)/B69*100</f>
        <v>63.20502697400687</v>
      </c>
      <c r="F69" s="20">
        <f t="shared" si="3"/>
        <v>74.39698417401412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6916.946999999999</v>
      </c>
      <c r="D71" s="11">
        <f>SUM(D69)-D70</f>
        <v>5153.541</v>
      </c>
      <c r="E71" s="19">
        <f>SUM(D71)/B71*100</f>
        <v>63.30319551153391</v>
      </c>
      <c r="F71" s="19">
        <f t="shared" si="3"/>
        <v>74.50600676859315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31505.6</v>
      </c>
      <c r="D74" s="18">
        <v>30455.433</v>
      </c>
      <c r="E74" s="19">
        <f>SUM(D74)/B74*100</f>
        <v>80.55586326197015</v>
      </c>
      <c r="F74" s="19">
        <f>SUM(D74)/C74*100</f>
        <v>96.66672908943173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12794.099999999999</v>
      </c>
      <c r="D75" s="18">
        <f>SUM(D76)+D80</f>
        <v>4525.99632</v>
      </c>
      <c r="E75" s="20">
        <f>SUM(D75)/B75*100</f>
        <v>31.627368860233325</v>
      </c>
      <c r="F75" s="20">
        <f>SUM(D75)/C75*100</f>
        <v>35.375652214692714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v>6810.489</v>
      </c>
      <c r="D76" s="25">
        <f>2334.20732+9.683+175.069+109.103+377.934</f>
        <v>3005.99632</v>
      </c>
      <c r="E76" s="19">
        <f>SUM(D76)/B76*100</f>
        <v>36.91705515999375</v>
      </c>
      <c r="F76" s="19">
        <f>SUM(D76)/C76*100</f>
        <v>44.13774576245554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6810.489</v>
      </c>
      <c r="D79" s="11">
        <f>SUM(D76)-D77-D78</f>
        <v>3005.99632</v>
      </c>
      <c r="E79" s="20">
        <f aca="true" t="shared" si="4" ref="E79:E90">SUM(D79)/B79*100</f>
        <v>36.91705515999375</v>
      </c>
      <c r="F79" s="20">
        <f aca="true" t="shared" si="5" ref="F79:F90">SUM(D79)/C79*100</f>
        <v>44.13774576245554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4"/>
        <v>24.644075907061286</v>
      </c>
      <c r="F80" s="20">
        <f t="shared" si="5"/>
        <v>25.40272086537711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3136817.0679</v>
      </c>
      <c r="C82" s="71">
        <f>C5+C14+C23+C35+C42+C49+C56+C61+C63+C66+C68+C73+C74+C75+C81</f>
        <v>2580677.266</v>
      </c>
      <c r="D82" s="28">
        <f>D5+D14+D23+D35+D42+D49+D56+D61+D63+D66+D68+D73+D74+D75+D81</f>
        <v>2111783.5133200004</v>
      </c>
      <c r="E82" s="72">
        <f t="shared" si="4"/>
        <v>67.32249498800938</v>
      </c>
      <c r="F82" s="72">
        <f t="shared" si="5"/>
        <v>81.830593121519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2391705.8830000004</v>
      </c>
      <c r="C83" s="28">
        <f>C6+C15+C24+C36+C43+C50+C57+C64+C69+C76+C74</f>
        <v>2006270.7080000003</v>
      </c>
      <c r="D83" s="28">
        <f>D6+D15+D24+D36+D43+D50+D57+D64+D69+D76+D74</f>
        <v>1799431.7583200003</v>
      </c>
      <c r="E83" s="72">
        <f t="shared" si="4"/>
        <v>75.23633115217788</v>
      </c>
      <c r="F83" s="72">
        <f t="shared" si="5"/>
        <v>89.69037683423127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637787.2380000001</v>
      </c>
      <c r="D84" s="22">
        <f t="shared" si="6"/>
        <v>585749.792</v>
      </c>
      <c r="E84" s="19">
        <f t="shared" si="4"/>
        <v>75.57978821270031</v>
      </c>
      <c r="F84" s="19">
        <f t="shared" si="5"/>
        <v>91.84093959559597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140250.13799999998</v>
      </c>
      <c r="D85" s="22">
        <f t="shared" si="6"/>
        <v>129037.198</v>
      </c>
      <c r="E85" s="19">
        <f t="shared" si="4"/>
        <v>75.72197933101864</v>
      </c>
      <c r="F85" s="19">
        <f t="shared" si="5"/>
        <v>92.00504173478961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93285.372</v>
      </c>
      <c r="E86" s="19">
        <f t="shared" si="4"/>
        <v>54.4954985063409</v>
      </c>
      <c r="F86" s="19">
        <f t="shared" si="5"/>
        <v>69.06087197981394</v>
      </c>
    </row>
    <row r="87" spans="1:6" ht="15">
      <c r="A87" s="29" t="s">
        <v>13</v>
      </c>
      <c r="B87" s="22">
        <f>B83-B84-B85-B86</f>
        <v>1275108.2400000002</v>
      </c>
      <c r="C87" s="22">
        <f>C83-C84-C85-C86</f>
        <v>1093156.306</v>
      </c>
      <c r="D87" s="22">
        <f>D83-D84-D85-D86</f>
        <v>991359.39632</v>
      </c>
      <c r="E87" s="19">
        <f t="shared" si="4"/>
        <v>77.74707787316942</v>
      </c>
      <c r="F87" s="19">
        <f t="shared" si="5"/>
        <v>90.68779925420839</v>
      </c>
    </row>
    <row r="88" spans="1:6" ht="20.25" customHeight="1">
      <c r="A88" s="17" t="s">
        <v>14</v>
      </c>
      <c r="B88" s="18">
        <f>B13+B22+B41+B34+B55+B60+B62+B65+B67+B72+B80+B48</f>
        <v>719117.8889</v>
      </c>
      <c r="C88" s="18">
        <f>C13+C22+C41+C34+C55+C60+C62+C65+C67+C72+C80+C48</f>
        <v>552246.258</v>
      </c>
      <c r="D88" s="18">
        <f>D13+D22+D41+D34+D55+D60+D62+D65+D67+D72+D80+D48</f>
        <v>304351.755</v>
      </c>
      <c r="E88" s="19">
        <f t="shared" si="4"/>
        <v>42.322929202269215</v>
      </c>
      <c r="F88" s="19">
        <f t="shared" si="5"/>
        <v>55.11160113646256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1390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67">
      <selection activeCell="D93" sqref="D93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71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794086.045</v>
      </c>
      <c r="C5" s="18">
        <f>C6+C13</f>
        <v>659281.2990000001</v>
      </c>
      <c r="D5" s="18">
        <f>D6+D13</f>
        <v>553747.599</v>
      </c>
      <c r="E5" s="19">
        <f aca="true" t="shared" si="0" ref="E5:E68">SUM(D5)/B5*100</f>
        <v>69.73395420895477</v>
      </c>
      <c r="F5" s="19">
        <f aca="true" t="shared" si="1" ref="F5:F68">SUM(D5)/C5*100</f>
        <v>83.99261435747171</v>
      </c>
    </row>
    <row r="6" spans="1:6" s="37" customFormat="1" ht="15">
      <c r="A6" s="36" t="s">
        <v>34</v>
      </c>
      <c r="B6" s="25">
        <v>731224.743</v>
      </c>
      <c r="C6" s="25">
        <v>602098.783</v>
      </c>
      <c r="D6" s="68">
        <f>517752.261+564.793</f>
        <v>518317.054</v>
      </c>
      <c r="E6" s="20">
        <f t="shared" si="0"/>
        <v>70.88341292630466</v>
      </c>
      <c r="F6" s="20">
        <f t="shared" si="1"/>
        <v>86.08505259177711</v>
      </c>
    </row>
    <row r="7" spans="1:6" s="37" customFormat="1" ht="15">
      <c r="A7" s="38" t="s">
        <v>35</v>
      </c>
      <c r="B7" s="11">
        <v>417764.57</v>
      </c>
      <c r="C7" s="11">
        <v>343436.113</v>
      </c>
      <c r="D7" s="11">
        <v>315833.774</v>
      </c>
      <c r="E7" s="20">
        <f t="shared" si="0"/>
        <v>75.60089980823409</v>
      </c>
      <c r="F7" s="20">
        <f t="shared" si="1"/>
        <v>91.96288976168326</v>
      </c>
    </row>
    <row r="8" spans="1:6" s="37" customFormat="1" ht="15">
      <c r="A8" s="38" t="s">
        <v>36</v>
      </c>
      <c r="B8" s="11">
        <v>91908.273</v>
      </c>
      <c r="C8" s="11">
        <v>75559.107</v>
      </c>
      <c r="D8" s="11">
        <v>70140.958</v>
      </c>
      <c r="E8" s="20">
        <f t="shared" si="0"/>
        <v>76.31626154046002</v>
      </c>
      <c r="F8" s="20">
        <f t="shared" si="1"/>
        <v>92.8292574977097</v>
      </c>
    </row>
    <row r="9" spans="1:6" s="37" customFormat="1" ht="15">
      <c r="A9" s="38" t="s">
        <v>37</v>
      </c>
      <c r="B9" s="11">
        <v>173.484</v>
      </c>
      <c r="C9" s="11">
        <v>167.892</v>
      </c>
      <c r="D9" s="11">
        <v>31.917</v>
      </c>
      <c r="E9" s="20">
        <f t="shared" si="0"/>
        <v>18.39766203223352</v>
      </c>
      <c r="F9" s="20">
        <f t="shared" si="1"/>
        <v>19.010435279822744</v>
      </c>
    </row>
    <row r="10" spans="1:6" s="37" customFormat="1" ht="15">
      <c r="A10" s="38" t="s">
        <v>38</v>
      </c>
      <c r="B10" s="11">
        <v>49370.159</v>
      </c>
      <c r="C10" s="11">
        <v>37005.432</v>
      </c>
      <c r="D10" s="11">
        <f>31036.065+96.551</f>
        <v>31132.615999999998</v>
      </c>
      <c r="E10" s="20">
        <f t="shared" si="0"/>
        <v>63.059582206328315</v>
      </c>
      <c r="F10" s="20">
        <f t="shared" si="1"/>
        <v>84.12985423329201</v>
      </c>
    </row>
    <row r="11" spans="1:6" s="37" customFormat="1" ht="30">
      <c r="A11" s="38" t="s">
        <v>39</v>
      </c>
      <c r="B11" s="11">
        <v>95933.928</v>
      </c>
      <c r="C11" s="11">
        <v>76614.529</v>
      </c>
      <c r="D11" s="11">
        <f>47849.462+92.56</f>
        <v>47942.022</v>
      </c>
      <c r="E11" s="20">
        <f t="shared" si="0"/>
        <v>49.9740008560892</v>
      </c>
      <c r="F11" s="20">
        <f t="shared" si="1"/>
        <v>62.57562713724965</v>
      </c>
    </row>
    <row r="12" spans="1:6" s="37" customFormat="1" ht="15">
      <c r="A12" s="38" t="s">
        <v>40</v>
      </c>
      <c r="B12" s="11">
        <f>SUM(B6)-B7-B8-B9-B10-B11</f>
        <v>76074.32900000004</v>
      </c>
      <c r="C12" s="11">
        <f>SUM(C6)-C7-C8-C9-C10-C11</f>
        <v>69315.71000000004</v>
      </c>
      <c r="D12" s="11">
        <f>SUM(D6)-D7-D8-D9-D10-D11</f>
        <v>53235.767000000065</v>
      </c>
      <c r="E12" s="20">
        <f t="shared" si="0"/>
        <v>69.97862182918503</v>
      </c>
      <c r="F12" s="20">
        <f t="shared" si="1"/>
        <v>76.80187795811374</v>
      </c>
    </row>
    <row r="13" spans="1:6" s="37" customFormat="1" ht="15">
      <c r="A13" s="36" t="s">
        <v>41</v>
      </c>
      <c r="B13" s="25">
        <v>62861.302</v>
      </c>
      <c r="C13" s="25">
        <v>57182.516</v>
      </c>
      <c r="D13" s="25">
        <v>35430.545</v>
      </c>
      <c r="E13" s="20">
        <f t="shared" si="0"/>
        <v>56.36304669604202</v>
      </c>
      <c r="F13" s="20">
        <f t="shared" si="1"/>
        <v>61.96045133795791</v>
      </c>
    </row>
    <row r="14" spans="1:6" s="35" customFormat="1" ht="14.25">
      <c r="A14" s="34" t="s">
        <v>42</v>
      </c>
      <c r="B14" s="18">
        <f>B15+B22</f>
        <v>410300.705</v>
      </c>
      <c r="C14" s="18">
        <f>C15+C22</f>
        <v>344644.08400000003</v>
      </c>
      <c r="D14" s="18">
        <f>D15+D22</f>
        <v>305071.8780000001</v>
      </c>
      <c r="E14" s="19">
        <f t="shared" si="0"/>
        <v>74.35324245908865</v>
      </c>
      <c r="F14" s="19">
        <f t="shared" si="1"/>
        <v>88.51795001361464</v>
      </c>
    </row>
    <row r="15" spans="1:6" s="37" customFormat="1" ht="15">
      <c r="A15" s="36" t="s">
        <v>43</v>
      </c>
      <c r="B15" s="25">
        <f>25271+356734.31</f>
        <v>382005.31</v>
      </c>
      <c r="C15" s="25">
        <f>295296.289+21052.4</f>
        <v>316348.689</v>
      </c>
      <c r="D15" s="25">
        <f>263213.492+1087.14+21052.4</f>
        <v>285353.03200000006</v>
      </c>
      <c r="E15" s="20">
        <f t="shared" si="0"/>
        <v>74.69870824570476</v>
      </c>
      <c r="F15" s="20">
        <f t="shared" si="1"/>
        <v>90.20205928528443</v>
      </c>
    </row>
    <row r="16" spans="1:6" s="37" customFormat="1" ht="15">
      <c r="A16" s="38" t="s">
        <v>35</v>
      </c>
      <c r="B16" s="11">
        <v>222455.962</v>
      </c>
      <c r="C16" s="11">
        <v>183807.836</v>
      </c>
      <c r="D16" s="11">
        <v>169018.718</v>
      </c>
      <c r="E16" s="20">
        <f t="shared" si="0"/>
        <v>75.9785067032728</v>
      </c>
      <c r="F16" s="20">
        <f t="shared" si="1"/>
        <v>91.95403290640992</v>
      </c>
    </row>
    <row r="17" spans="1:6" s="37" customFormat="1" ht="15">
      <c r="A17" s="38" t="s">
        <v>36</v>
      </c>
      <c r="B17" s="11">
        <v>48789.04</v>
      </c>
      <c r="C17" s="11">
        <v>40325.572</v>
      </c>
      <c r="D17" s="11">
        <v>36701.382</v>
      </c>
      <c r="E17" s="20">
        <f t="shared" si="0"/>
        <v>75.22464471528852</v>
      </c>
      <c r="F17" s="20">
        <f t="shared" si="1"/>
        <v>91.01267553005819</v>
      </c>
    </row>
    <row r="18" spans="1:6" s="37" customFormat="1" ht="15">
      <c r="A18" s="38" t="s">
        <v>37</v>
      </c>
      <c r="B18" s="11">
        <v>18610.896</v>
      </c>
      <c r="C18" s="11">
        <v>15551.608</v>
      </c>
      <c r="D18" s="11">
        <f>14798.803+244.111</f>
        <v>15042.914</v>
      </c>
      <c r="E18" s="20">
        <f t="shared" si="0"/>
        <v>80.82853184500091</v>
      </c>
      <c r="F18" s="20">
        <f t="shared" si="1"/>
        <v>96.72899419789903</v>
      </c>
    </row>
    <row r="19" spans="1:6" s="37" customFormat="1" ht="15">
      <c r="A19" s="38" t="s">
        <v>38</v>
      </c>
      <c r="B19" s="11">
        <v>6975.394</v>
      </c>
      <c r="C19" s="11">
        <v>6040.073</v>
      </c>
      <c r="D19" s="11">
        <f>5171.137+38.26</f>
        <v>5209.397</v>
      </c>
      <c r="E19" s="20">
        <f t="shared" si="0"/>
        <v>74.6824767174442</v>
      </c>
      <c r="F19" s="20">
        <f t="shared" si="1"/>
        <v>86.2472523096989</v>
      </c>
    </row>
    <row r="20" spans="1:6" s="37" customFormat="1" ht="30">
      <c r="A20" s="38" t="s">
        <v>39</v>
      </c>
      <c r="B20" s="11">
        <v>36131.055</v>
      </c>
      <c r="C20" s="11">
        <v>28905.672</v>
      </c>
      <c r="D20" s="11">
        <f>20092.563+537.876</f>
        <v>20630.439</v>
      </c>
      <c r="E20" s="20">
        <f t="shared" si="0"/>
        <v>57.098911172120495</v>
      </c>
      <c r="F20" s="20">
        <f t="shared" si="1"/>
        <v>71.37159447460691</v>
      </c>
    </row>
    <row r="21" spans="1:6" s="37" customFormat="1" ht="15">
      <c r="A21" s="38" t="s">
        <v>40</v>
      </c>
      <c r="B21" s="11">
        <f>SUM(B15)-B16-B17-B18-B19-B20</f>
        <v>49042.96299999998</v>
      </c>
      <c r="C21" s="11">
        <f>SUM(C15)-C16-C17-C18-C19-C20</f>
        <v>41717.92800000001</v>
      </c>
      <c r="D21" s="11">
        <f>SUM(D15)-D16-D17-D18-D19-D20</f>
        <v>38750.18200000007</v>
      </c>
      <c r="E21" s="20">
        <f t="shared" si="0"/>
        <v>79.01272604593667</v>
      </c>
      <c r="F21" s="20">
        <f t="shared" si="1"/>
        <v>92.88616155625003</v>
      </c>
    </row>
    <row r="22" spans="1:6" s="37" customFormat="1" ht="15">
      <c r="A22" s="36" t="s">
        <v>41</v>
      </c>
      <c r="B22" s="25">
        <v>28295.395</v>
      </c>
      <c r="C22" s="25">
        <v>28295.395</v>
      </c>
      <c r="D22" s="25">
        <f>18273.846+1445</f>
        <v>19718.846</v>
      </c>
      <c r="E22" s="20">
        <f t="shared" si="0"/>
        <v>69.68924095245887</v>
      </c>
      <c r="F22" s="20">
        <f t="shared" si="1"/>
        <v>69.68924095245887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613100.202</v>
      </c>
      <c r="D23" s="18">
        <f>D24+D34</f>
        <v>603277.007</v>
      </c>
      <c r="E23" s="19">
        <f t="shared" si="0"/>
        <v>84.79148783801621</v>
      </c>
      <c r="F23" s="19">
        <f t="shared" si="1"/>
        <v>98.39778310821694</v>
      </c>
    </row>
    <row r="24" spans="1:6" s="37" customFormat="1" ht="15">
      <c r="A24" s="36" t="s">
        <v>43</v>
      </c>
      <c r="B24" s="25">
        <v>704889.564</v>
      </c>
      <c r="C24" s="25">
        <v>606506.783</v>
      </c>
      <c r="D24" s="25">
        <v>600487.616</v>
      </c>
      <c r="E24" s="20">
        <f t="shared" si="0"/>
        <v>85.18889293699347</v>
      </c>
      <c r="F24" s="20">
        <f t="shared" si="1"/>
        <v>99.00756806540117</v>
      </c>
    </row>
    <row r="25" spans="1:6" s="37" customFormat="1" ht="15">
      <c r="A25" s="38" t="s">
        <v>35</v>
      </c>
      <c r="B25" s="11">
        <v>15453.313</v>
      </c>
      <c r="C25" s="11">
        <v>12783.223</v>
      </c>
      <c r="D25" s="11">
        <v>11754.387</v>
      </c>
      <c r="E25" s="20">
        <f t="shared" si="0"/>
        <v>76.06386410473924</v>
      </c>
      <c r="F25" s="20">
        <f t="shared" si="1"/>
        <v>91.95166977842756</v>
      </c>
    </row>
    <row r="26" spans="1:6" s="37" customFormat="1" ht="15">
      <c r="A26" s="38" t="s">
        <v>36</v>
      </c>
      <c r="B26" s="11">
        <v>3363.614</v>
      </c>
      <c r="C26" s="11">
        <v>2779.889</v>
      </c>
      <c r="D26" s="11">
        <v>2562.295</v>
      </c>
      <c r="E26" s="20">
        <f t="shared" si="0"/>
        <v>76.17684431091082</v>
      </c>
      <c r="F26" s="20">
        <f t="shared" si="1"/>
        <v>92.17256516357307</v>
      </c>
    </row>
    <row r="27" spans="1:6" s="37" customFormat="1" ht="15">
      <c r="A27" s="38" t="s">
        <v>37</v>
      </c>
      <c r="B27" s="11">
        <v>81.57</v>
      </c>
      <c r="C27" s="11">
        <v>76.97</v>
      </c>
      <c r="D27" s="11">
        <v>67.193</v>
      </c>
      <c r="E27" s="20">
        <f t="shared" si="0"/>
        <v>82.37464754198848</v>
      </c>
      <c r="F27" s="20">
        <f t="shared" si="1"/>
        <v>87.29764843445497</v>
      </c>
    </row>
    <row r="28" spans="1:6" s="37" customFormat="1" ht="15">
      <c r="A28" s="38" t="s">
        <v>38</v>
      </c>
      <c r="B28" s="11">
        <v>501.527</v>
      </c>
      <c r="C28" s="11">
        <v>295.547</v>
      </c>
      <c r="D28" s="11">
        <v>251.428</v>
      </c>
      <c r="E28" s="20">
        <f t="shared" si="0"/>
        <v>50.13249535917309</v>
      </c>
      <c r="F28" s="20">
        <f t="shared" si="1"/>
        <v>85.07208667318564</v>
      </c>
    </row>
    <row r="29" spans="1:6" s="37" customFormat="1" ht="30">
      <c r="A29" s="38" t="s">
        <v>39</v>
      </c>
      <c r="B29" s="11">
        <v>1309.543</v>
      </c>
      <c r="C29" s="11">
        <v>926.878</v>
      </c>
      <c r="D29" s="11">
        <v>708.873</v>
      </c>
      <c r="E29" s="20">
        <f t="shared" si="0"/>
        <v>54.13132673001193</v>
      </c>
      <c r="F29" s="20">
        <f t="shared" si="1"/>
        <v>76.47964457026707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585143.4400000001</v>
      </c>
      <c r="E30" s="20">
        <f t="shared" si="0"/>
        <v>85.52478040365742</v>
      </c>
      <c r="F30" s="20">
        <f t="shared" si="1"/>
        <v>99.23668622198242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567419.206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99.76618680052223</v>
      </c>
    </row>
    <row r="32" spans="1:6" s="37" customFormat="1" ht="30">
      <c r="A32" s="39" t="s">
        <v>63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193868.941</v>
      </c>
      <c r="D33" s="11">
        <v>192542.24</v>
      </c>
      <c r="E33" s="20">
        <f t="shared" si="0"/>
        <v>82.44084400904295</v>
      </c>
      <c r="F33" s="20">
        <f t="shared" si="1"/>
        <v>99.31567119871976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2789.391</v>
      </c>
      <c r="E34" s="20">
        <f t="shared" si="0"/>
        <v>42.30568389480481</v>
      </c>
      <c r="F34" s="20">
        <f t="shared" si="1"/>
        <v>42.30568389480481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90797.108</v>
      </c>
      <c r="D35" s="18">
        <f>D36+D41</f>
        <v>74324.19099999999</v>
      </c>
      <c r="E35" s="19">
        <f t="shared" si="0"/>
        <v>68.52374000734136</v>
      </c>
      <c r="F35" s="19">
        <f t="shared" si="1"/>
        <v>81.85744308067609</v>
      </c>
    </row>
    <row r="36" spans="1:6" s="37" customFormat="1" ht="15">
      <c r="A36" s="36" t="s">
        <v>43</v>
      </c>
      <c r="B36" s="25">
        <v>88524.04</v>
      </c>
      <c r="C36" s="25">
        <v>72471.351</v>
      </c>
      <c r="D36" s="25">
        <f>64729.801+183.505</f>
        <v>64913.306</v>
      </c>
      <c r="E36" s="20">
        <f t="shared" si="0"/>
        <v>73.32844953754935</v>
      </c>
      <c r="F36" s="20">
        <f t="shared" si="1"/>
        <v>89.57098923131707</v>
      </c>
    </row>
    <row r="37" spans="1:6" s="37" customFormat="1" ht="15">
      <c r="A37" s="38" t="s">
        <v>35</v>
      </c>
      <c r="B37" s="11">
        <v>40713.289</v>
      </c>
      <c r="C37" s="11">
        <v>33834.077</v>
      </c>
      <c r="D37" s="11">
        <v>30793.819</v>
      </c>
      <c r="E37" s="20">
        <f t="shared" si="0"/>
        <v>75.63579302079968</v>
      </c>
      <c r="F37" s="20">
        <f t="shared" si="1"/>
        <v>91.01421327379494</v>
      </c>
    </row>
    <row r="38" spans="1:6" s="37" customFormat="1" ht="15">
      <c r="A38" s="38" t="s">
        <v>36</v>
      </c>
      <c r="B38" s="11">
        <v>8986.923</v>
      </c>
      <c r="C38" s="11">
        <v>7472.48</v>
      </c>
      <c r="D38" s="11">
        <v>6851.807</v>
      </c>
      <c r="E38" s="20">
        <f t="shared" si="0"/>
        <v>76.24196846907445</v>
      </c>
      <c r="F38" s="20">
        <f t="shared" si="1"/>
        <v>91.69388208466266</v>
      </c>
    </row>
    <row r="39" spans="1:6" s="37" customFormat="1" ht="30">
      <c r="A39" s="38" t="s">
        <v>39</v>
      </c>
      <c r="B39" s="11">
        <v>6464.382</v>
      </c>
      <c r="C39" s="11">
        <v>4309.131</v>
      </c>
      <c r="D39" s="11">
        <f>3385.938+1.691</f>
        <v>3387.629</v>
      </c>
      <c r="E39" s="20">
        <f t="shared" si="0"/>
        <v>52.40452993031662</v>
      </c>
      <c r="F39" s="20">
        <f t="shared" si="1"/>
        <v>78.61513144993735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23880.050999999992</v>
      </c>
      <c r="E40" s="20">
        <f t="shared" si="0"/>
        <v>73.7962293915662</v>
      </c>
      <c r="F40" s="20">
        <f t="shared" si="1"/>
        <v>88.91998309630262</v>
      </c>
    </row>
    <row r="41" spans="1:6" s="37" customFormat="1" ht="15">
      <c r="A41" s="36" t="s">
        <v>41</v>
      </c>
      <c r="B41" s="25">
        <v>19940.838</v>
      </c>
      <c r="C41" s="25">
        <v>18325.757</v>
      </c>
      <c r="D41" s="25">
        <f>9194.065+216.82</f>
        <v>9410.885</v>
      </c>
      <c r="E41" s="20">
        <f t="shared" si="0"/>
        <v>47.19402965913469</v>
      </c>
      <c r="F41" s="20">
        <f t="shared" si="1"/>
        <v>51.3533219937381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61957.254</v>
      </c>
      <c r="D42" s="18">
        <f>D43+D48</f>
        <v>44170.25199999999</v>
      </c>
      <c r="E42" s="19">
        <f t="shared" si="0"/>
        <v>62.93027385383566</v>
      </c>
      <c r="F42" s="19">
        <f t="shared" si="1"/>
        <v>71.29149397098844</v>
      </c>
    </row>
    <row r="43" spans="1:6" s="37" customFormat="1" ht="15">
      <c r="A43" s="36" t="s">
        <v>43</v>
      </c>
      <c r="B43" s="25">
        <v>53051.657</v>
      </c>
      <c r="C43" s="25">
        <v>44819.717</v>
      </c>
      <c r="D43" s="25">
        <f>39057.81+1.077</f>
        <v>39058.886999999995</v>
      </c>
      <c r="E43" s="20">
        <f t="shared" si="0"/>
        <v>73.62425456381126</v>
      </c>
      <c r="F43" s="20">
        <f t="shared" si="1"/>
        <v>87.14666136780828</v>
      </c>
    </row>
    <row r="44" spans="1:6" s="37" customFormat="1" ht="15">
      <c r="A44" s="38" t="s">
        <v>35</v>
      </c>
      <c r="B44" s="11">
        <v>24821.078</v>
      </c>
      <c r="C44" s="11">
        <v>20514.542</v>
      </c>
      <c r="D44" s="11">
        <v>18974.574</v>
      </c>
      <c r="E44" s="20">
        <f t="shared" si="0"/>
        <v>76.44540660159885</v>
      </c>
      <c r="F44" s="20">
        <f t="shared" si="1"/>
        <v>92.49328598220715</v>
      </c>
    </row>
    <row r="45" spans="1:6" s="37" customFormat="1" ht="15">
      <c r="A45" s="38" t="s">
        <v>36</v>
      </c>
      <c r="B45" s="11">
        <v>5460.879</v>
      </c>
      <c r="C45" s="11">
        <v>4517.749</v>
      </c>
      <c r="D45" s="11">
        <v>4162.08</v>
      </c>
      <c r="E45" s="20">
        <f t="shared" si="0"/>
        <v>76.21630144158111</v>
      </c>
      <c r="F45" s="20">
        <f t="shared" si="1"/>
        <v>92.12729613796606</v>
      </c>
    </row>
    <row r="46" spans="1:6" s="37" customFormat="1" ht="30">
      <c r="A46" s="38" t="s">
        <v>39</v>
      </c>
      <c r="B46" s="11">
        <v>4194.121</v>
      </c>
      <c r="C46" s="11">
        <v>2940.305</v>
      </c>
      <c r="D46" s="11">
        <f>2124.22+0.134</f>
        <v>2124.354</v>
      </c>
      <c r="E46" s="20">
        <f t="shared" si="0"/>
        <v>50.65075614175175</v>
      </c>
      <c r="F46" s="20">
        <f t="shared" si="1"/>
        <v>72.24944351011204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16847.120999999996</v>
      </c>
      <c r="D47" s="11">
        <f>SUM(D43)-D44-D45-D46</f>
        <v>13797.878999999995</v>
      </c>
      <c r="E47" s="20">
        <f t="shared" si="0"/>
        <v>74.27967117471815</v>
      </c>
      <c r="F47" s="20">
        <f t="shared" si="1"/>
        <v>81.90051582107114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f>5047.201+64.164</f>
        <v>5111.365</v>
      </c>
      <c r="E48" s="20">
        <f t="shared" si="0"/>
        <v>29.825551944833144</v>
      </c>
      <c r="F48" s="20">
        <f t="shared" si="1"/>
        <v>29.825551944833144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80278.39700000001</v>
      </c>
      <c r="D49" s="18">
        <f>D50+D55</f>
        <v>65460.197</v>
      </c>
      <c r="E49" s="19">
        <f t="shared" si="0"/>
        <v>67.6014283004896</v>
      </c>
      <c r="F49" s="19">
        <f t="shared" si="1"/>
        <v>81.54148494021372</v>
      </c>
    </row>
    <row r="50" spans="1:6" s="37" customFormat="1" ht="15">
      <c r="A50" s="36" t="s">
        <v>43</v>
      </c>
      <c r="B50" s="25">
        <v>86715.965</v>
      </c>
      <c r="C50" s="25">
        <v>70161.797</v>
      </c>
      <c r="D50" s="25">
        <v>61277.816</v>
      </c>
      <c r="E50" s="20">
        <f t="shared" si="0"/>
        <v>70.66497616673009</v>
      </c>
      <c r="F50" s="20">
        <f t="shared" si="1"/>
        <v>87.33786564788242</v>
      </c>
    </row>
    <row r="51" spans="1:6" s="37" customFormat="1" ht="15">
      <c r="A51" s="38" t="s">
        <v>35</v>
      </c>
      <c r="B51" s="11">
        <v>53800.3</v>
      </c>
      <c r="C51" s="11">
        <v>43411.447</v>
      </c>
      <c r="D51" s="11">
        <v>39374.52</v>
      </c>
      <c r="E51" s="20">
        <f t="shared" si="0"/>
        <v>73.18643204591795</v>
      </c>
      <c r="F51" s="20">
        <f t="shared" si="1"/>
        <v>90.7007776082654</v>
      </c>
    </row>
    <row r="52" spans="1:6" s="37" customFormat="1" ht="15">
      <c r="A52" s="38" t="s">
        <v>36</v>
      </c>
      <c r="B52" s="11">
        <v>11900.443</v>
      </c>
      <c r="C52" s="11">
        <v>9595.341</v>
      </c>
      <c r="D52" s="11">
        <v>8618.676</v>
      </c>
      <c r="E52" s="20">
        <f t="shared" si="0"/>
        <v>72.42315265070386</v>
      </c>
      <c r="F52" s="20">
        <f t="shared" si="1"/>
        <v>89.82146648045128</v>
      </c>
    </row>
    <row r="53" spans="1:6" s="37" customFormat="1" ht="30">
      <c r="A53" s="38" t="s">
        <v>39</v>
      </c>
      <c r="B53" s="11">
        <v>4798.274</v>
      </c>
      <c r="C53" s="11">
        <v>3095.797</v>
      </c>
      <c r="D53" s="11">
        <v>2546.076</v>
      </c>
      <c r="E53" s="20">
        <f t="shared" si="0"/>
        <v>53.06233032961435</v>
      </c>
      <c r="F53" s="20">
        <f t="shared" si="1"/>
        <v>82.24298944665945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10738.544000000002</v>
      </c>
      <c r="E54" s="20">
        <f t="shared" si="0"/>
        <v>66.2180331342248</v>
      </c>
      <c r="F54" s="20">
        <f t="shared" si="1"/>
        <v>76.3808384139879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4182.381</v>
      </c>
      <c r="E55" s="20">
        <f t="shared" si="0"/>
        <v>41.34176501986834</v>
      </c>
      <c r="F55" s="20">
        <f t="shared" si="1"/>
        <v>41.34176501986834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317754.475</v>
      </c>
      <c r="D56" s="69">
        <f>D57+D60</f>
        <v>188374.402</v>
      </c>
      <c r="E56" s="19">
        <f t="shared" si="0"/>
        <v>44.45636753387865</v>
      </c>
      <c r="F56" s="19">
        <f t="shared" si="1"/>
        <v>59.28300521967472</v>
      </c>
    </row>
    <row r="57" spans="1:6" s="37" customFormat="1" ht="15">
      <c r="A57" s="36" t="s">
        <v>43</v>
      </c>
      <c r="B57" s="25">
        <v>203593.399</v>
      </c>
      <c r="C57" s="25">
        <v>175374.851</v>
      </c>
      <c r="D57" s="25">
        <f>122112.291+257.102</f>
        <v>122369.393</v>
      </c>
      <c r="E57" s="20">
        <f t="shared" si="0"/>
        <v>60.104793967313256</v>
      </c>
      <c r="F57" s="20">
        <f t="shared" si="1"/>
        <v>69.77590703697875</v>
      </c>
    </row>
    <row r="58" spans="1:6" s="37" customFormat="1" ht="30">
      <c r="A58" s="38" t="s">
        <v>39</v>
      </c>
      <c r="B58" s="11">
        <v>22333.7</v>
      </c>
      <c r="C58" s="11">
        <v>18272.614</v>
      </c>
      <c r="D58" s="11">
        <v>15944.518</v>
      </c>
      <c r="E58" s="20">
        <f t="shared" si="0"/>
        <v>71.39219206848843</v>
      </c>
      <c r="F58" s="20">
        <f t="shared" si="1"/>
        <v>87.25909713848276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157102.237</v>
      </c>
      <c r="D59" s="11">
        <f>SUM(D57)-D58</f>
        <v>106424.875</v>
      </c>
      <c r="E59" s="20">
        <f t="shared" si="0"/>
        <v>58.71403052478864</v>
      </c>
      <c r="F59" s="20">
        <f t="shared" si="1"/>
        <v>67.74243131878511</v>
      </c>
    </row>
    <row r="60" spans="1:6" s="37" customFormat="1" ht="15">
      <c r="A60" s="36" t="s">
        <v>41</v>
      </c>
      <c r="B60" s="25">
        <v>220135.332</v>
      </c>
      <c r="C60" s="25">
        <v>142379.624</v>
      </c>
      <c r="D60" s="25">
        <v>66005.009</v>
      </c>
      <c r="E60" s="20">
        <f t="shared" si="0"/>
        <v>29.983832399971128</v>
      </c>
      <c r="F60" s="20">
        <f t="shared" si="1"/>
        <v>46.358465590553884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86996.762</v>
      </c>
      <c r="D61" s="22">
        <f>SUM(D62)</f>
        <v>37796.462</v>
      </c>
      <c r="E61" s="20">
        <f t="shared" si="0"/>
        <v>32.19601782310099</v>
      </c>
      <c r="F61" s="20">
        <f t="shared" si="1"/>
        <v>43.445826179139864</v>
      </c>
    </row>
    <row r="62" spans="1:6" s="37" customFormat="1" ht="15">
      <c r="A62" s="36" t="s">
        <v>41</v>
      </c>
      <c r="B62" s="25">
        <v>117394.835</v>
      </c>
      <c r="C62" s="25">
        <v>86996.762</v>
      </c>
      <c r="D62" s="25">
        <f>37126.756+669.706</f>
        <v>37796.462</v>
      </c>
      <c r="E62" s="20">
        <f t="shared" si="0"/>
        <v>32.19601782310099</v>
      </c>
      <c r="F62" s="20">
        <f t="shared" si="1"/>
        <v>43.445826179139864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237978.638</v>
      </c>
      <c r="D63" s="22">
        <f>SUM(D64:D65)</f>
        <v>184438.977</v>
      </c>
      <c r="E63" s="19">
        <f t="shared" si="0"/>
        <v>60.95728413130019</v>
      </c>
      <c r="F63" s="19">
        <f t="shared" si="1"/>
        <v>77.50232480950665</v>
      </c>
    </row>
    <row r="64" spans="1:6" s="37" customFormat="1" ht="15">
      <c r="A64" s="36" t="s">
        <v>40</v>
      </c>
      <c r="B64" s="25">
        <v>87596.037</v>
      </c>
      <c r="C64" s="25">
        <v>73243.601</v>
      </c>
      <c r="D64" s="25">
        <v>69038.223</v>
      </c>
      <c r="E64" s="20">
        <f t="shared" si="0"/>
        <v>78.81432238766692</v>
      </c>
      <c r="F64" s="20">
        <f t="shared" si="1"/>
        <v>94.25836804501189</v>
      </c>
    </row>
    <row r="65" spans="1:6" s="37" customFormat="1" ht="15">
      <c r="A65" s="36" t="s">
        <v>41</v>
      </c>
      <c r="B65" s="25">
        <v>214974.82</v>
      </c>
      <c r="C65" s="25">
        <v>164735.037</v>
      </c>
      <c r="D65" s="25">
        <v>115400.754</v>
      </c>
      <c r="E65" s="20">
        <f t="shared" si="0"/>
        <v>53.681056227887524</v>
      </c>
      <c r="F65" s="20">
        <f t="shared" si="1"/>
        <v>70.05234350965665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0"/>
        <v>47.52460544217687</v>
      </c>
      <c r="F66" s="19">
        <f t="shared" si="1"/>
        <v>50.99355474452555</v>
      </c>
    </row>
    <row r="67" spans="1:6" s="37" customFormat="1" ht="15">
      <c r="A67" s="36" t="s">
        <v>41</v>
      </c>
      <c r="B67" s="25">
        <v>14700</v>
      </c>
      <c r="C67" s="25">
        <v>13700</v>
      </c>
      <c r="D67" s="25">
        <v>6986.117</v>
      </c>
      <c r="E67" s="20">
        <f t="shared" si="0"/>
        <v>47.52460544217687</v>
      </c>
      <c r="F67" s="20">
        <f t="shared" si="1"/>
        <v>50.99355474452555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7729.047</v>
      </c>
      <c r="D68" s="18">
        <f>SUM(D69)+D72</f>
        <v>5155.002</v>
      </c>
      <c r="E68" s="19">
        <f t="shared" si="0"/>
        <v>57.55920053595356</v>
      </c>
      <c r="F68" s="19">
        <f t="shared" si="1"/>
        <v>66.6964762926141</v>
      </c>
    </row>
    <row r="69" spans="1:6" s="37" customFormat="1" ht="15">
      <c r="A69" s="36" t="s">
        <v>43</v>
      </c>
      <c r="B69" s="25">
        <v>8156</v>
      </c>
      <c r="C69" s="25">
        <v>6929.047</v>
      </c>
      <c r="D69" s="25">
        <v>5155.002</v>
      </c>
      <c r="E69" s="20">
        <f>SUM(D69)/B69*100</f>
        <v>63.20502697400687</v>
      </c>
      <c r="F69" s="20">
        <f>SUM(D69)/C69*100</f>
        <v>74.39698417401412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6916.946999999999</v>
      </c>
      <c r="D71" s="11">
        <f>SUM(D69)-D70</f>
        <v>5153.541</v>
      </c>
      <c r="E71" s="19">
        <f>SUM(D71)/B71*100</f>
        <v>63.30319551153391</v>
      </c>
      <c r="F71" s="19">
        <f>SUM(D71)/C71*100</f>
        <v>74.50600676859315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31505.6</v>
      </c>
      <c r="D74" s="18">
        <v>30455.433</v>
      </c>
      <c r="E74" s="19">
        <f>SUM(D74)/B74*100</f>
        <v>80.55586326197015</v>
      </c>
      <c r="F74" s="19">
        <f>SUM(D74)/C74*100</f>
        <v>96.66672908943173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12794.099999999999</v>
      </c>
      <c r="D75" s="18">
        <f>SUM(D76)+D80</f>
        <v>4525.99632</v>
      </c>
      <c r="E75" s="20">
        <f>SUM(D75)/B75*100</f>
        <v>31.627368860233325</v>
      </c>
      <c r="F75" s="20">
        <f>SUM(D75)/C75*100</f>
        <v>35.375652214692714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v>6810.489</v>
      </c>
      <c r="D76" s="25">
        <f>2334.20732+9.683+175.069+109.103+377.934</f>
        <v>3005.99632</v>
      </c>
      <c r="E76" s="19">
        <f>SUM(D76)/B76*100</f>
        <v>36.91705515999375</v>
      </c>
      <c r="F76" s="19">
        <f>SUM(D76)/C76*100</f>
        <v>44.13774576245554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6810.489</v>
      </c>
      <c r="D79" s="11">
        <f>SUM(D76)-D77-D78</f>
        <v>3005.99632</v>
      </c>
      <c r="E79" s="20">
        <f aca="true" t="shared" si="2" ref="E79:E90">SUM(D79)/B79*100</f>
        <v>36.91705515999375</v>
      </c>
      <c r="F79" s="20">
        <f aca="true" t="shared" si="3" ref="F79:F90">SUM(D79)/C79*100</f>
        <v>44.13774576245554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2"/>
        <v>24.644075907061286</v>
      </c>
      <c r="F80" s="20">
        <f t="shared" si="3"/>
        <v>25.40272086537711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3136817.0679</v>
      </c>
      <c r="C82" s="71">
        <f>C5+C14+C23+C35+C42+C49+C56+C61+C63+C66+C68+C73+C74+C75+C81</f>
        <v>2580677.266</v>
      </c>
      <c r="D82" s="28">
        <f>D5+D14+D23+D35+D42+D49+D56+D61+D63+D66+D68+D73+D74+D75+D81</f>
        <v>2111783.5133200004</v>
      </c>
      <c r="E82" s="72">
        <f t="shared" si="2"/>
        <v>67.32249498800938</v>
      </c>
      <c r="F82" s="72">
        <f t="shared" si="3"/>
        <v>81.830593121519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2391705.8830000004</v>
      </c>
      <c r="C83" s="28">
        <f>C6+C15+C24+C36+C43+C50+C57+C64+C69+C76+C74</f>
        <v>2006270.7080000003</v>
      </c>
      <c r="D83" s="28">
        <f>D6+D15+D24+D36+D43+D50+D57+D64+D69+D76+D74</f>
        <v>1799431.7583200003</v>
      </c>
      <c r="E83" s="72">
        <f t="shared" si="2"/>
        <v>75.23633115217788</v>
      </c>
      <c r="F83" s="72">
        <f t="shared" si="3"/>
        <v>89.69037683423127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637787.2380000001</v>
      </c>
      <c r="D84" s="22">
        <f t="shared" si="4"/>
        <v>585749.792</v>
      </c>
      <c r="E84" s="19">
        <f t="shared" si="2"/>
        <v>75.57978821270031</v>
      </c>
      <c r="F84" s="19">
        <f t="shared" si="3"/>
        <v>91.84093959559597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140250.13799999998</v>
      </c>
      <c r="D85" s="22">
        <f t="shared" si="4"/>
        <v>129037.198</v>
      </c>
      <c r="E85" s="19">
        <f t="shared" si="2"/>
        <v>75.72197933101864</v>
      </c>
      <c r="F85" s="19">
        <f t="shared" si="3"/>
        <v>92.00504173478961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93285.372</v>
      </c>
      <c r="E86" s="19">
        <f t="shared" si="2"/>
        <v>54.4954985063409</v>
      </c>
      <c r="F86" s="19">
        <f t="shared" si="3"/>
        <v>69.06087197981394</v>
      </c>
    </row>
    <row r="87" spans="1:6" ht="15">
      <c r="A87" s="47" t="s">
        <v>40</v>
      </c>
      <c r="B87" s="22">
        <f>B83-B84-B85-B86</f>
        <v>1275108.2400000002</v>
      </c>
      <c r="C87" s="22">
        <f>C83-C84-C85-C86</f>
        <v>1093156.306</v>
      </c>
      <c r="D87" s="22">
        <f>D83-D84-D85-D86</f>
        <v>991359.39632</v>
      </c>
      <c r="E87" s="19">
        <f t="shared" si="2"/>
        <v>77.74707787316942</v>
      </c>
      <c r="F87" s="19">
        <f t="shared" si="3"/>
        <v>90.68779925420839</v>
      </c>
    </row>
    <row r="88" spans="1:6" ht="15">
      <c r="A88" s="34" t="s">
        <v>41</v>
      </c>
      <c r="B88" s="18">
        <f>B13+B22+B41+B34+B55+B60+B62+B65+B67+B72+B80+B48</f>
        <v>719117.8889</v>
      </c>
      <c r="C88" s="18">
        <f>C13+C22+C41+C34+C55+C60+C62+C65+C67+C72+C80+C48</f>
        <v>552246.258</v>
      </c>
      <c r="D88" s="18">
        <f>D13+D22+D41+D34+D55+D60+D62+D65+D67+D72+D80+D48</f>
        <v>304351.755</v>
      </c>
      <c r="E88" s="19">
        <f t="shared" si="2"/>
        <v>42.322929202269215</v>
      </c>
      <c r="F88" s="19">
        <f t="shared" si="3"/>
        <v>55.11160113646256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1390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2016-10-24T08:41:08Z</cp:lastPrinted>
  <dcterms:created xsi:type="dcterms:W3CDTF">2015-04-07T07:35:57Z</dcterms:created>
  <dcterms:modified xsi:type="dcterms:W3CDTF">2016-10-24T08:41:09Z</dcterms:modified>
  <cp:category/>
  <cp:version/>
  <cp:contentType/>
  <cp:contentStatus/>
</cp:coreProperties>
</file>