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'общее'!$A$4:$J$8</definedName>
    <definedName name="Z_09F33DD9_E062_4B93_90BA_A6E8876D9E62_.wvu.FilterData" localSheetId="0" hidden="1">'общее'!$A$4:$J$8</definedName>
    <definedName name="Z_0C71E80D_0254_4693_A8EC_34A4BD1A6F73_.wvu.FilterData" localSheetId="0" hidden="1">'общее'!$A$4:$J$8</definedName>
    <definedName name="Z_2A0A5548_2EEF_4469_A03C_FA481083CE33_.wvu.FilterData" localSheetId="0" hidden="1">'общее'!$A$4:$J$8</definedName>
    <definedName name="Z_2DB33E37_AA0F_4B4B_B7C9_A11BA792B878_.wvu.FilterData" localSheetId="0" hidden="1">'общее'!$A$4:$J$8</definedName>
    <definedName name="Z_3B5575E9_696E_4E1F_8BBE_8483CF318052_.wvu.FilterData" localSheetId="0" hidden="1">'общее'!$A$4:$J$8</definedName>
    <definedName name="Z_3B5575E9_696E_4E1F_8BBE_8483CF318052_.wvu.PrintArea" localSheetId="0" hidden="1">'общее'!$A$1:$J$202</definedName>
    <definedName name="Z_3B5575E9_696E_4E1F_8BBE_8483CF318052_.wvu.PrintTitles" localSheetId="0" hidden="1">'общее'!$8:$8</definedName>
    <definedName name="Z_3F669C1C_24D3_4C3D_9A16_6C0219D100D3_.wvu.FilterData" localSheetId="0" hidden="1">'общее'!$A$4:$J$8</definedName>
    <definedName name="Z_452C56A1_7A56_4ADE_A5CF_E260228787E3_.wvu.FilterData" localSheetId="0" hidden="1">'общее'!$A$4:$J$8</definedName>
    <definedName name="Z_452C56A1_7A56_4ADE_A5CF_E260228787E3_.wvu.PrintArea" localSheetId="0" hidden="1">'общее'!$A$1:$L$202</definedName>
    <definedName name="Z_452C56A1_7A56_4ADE_A5CF_E260228787E3_.wvu.PrintTitles" localSheetId="0" hidden="1">'общее'!$8:$8</definedName>
    <definedName name="Z_5512C256_B576_4E26_8E01_289925B9D9C4_.wvu.FilterData" localSheetId="0" hidden="1">'общее'!$A$4:$J$8</definedName>
    <definedName name="Z_5D9BE3B7_C618_47DB_8F0E_D1DDB1705E6B_.wvu.FilterData" localSheetId="0" hidden="1">'общее'!$A$4:$J$8</definedName>
    <definedName name="Z_60012CAC_965D_4CFC_93A4_5CCD711B12F0_.wvu.FilterData" localSheetId="0" hidden="1">'общее'!$A$4:$J$8</definedName>
    <definedName name="Z_8712F0EA_8AFD_45F0_99A0_31E181367C18_.wvu.FilterData" localSheetId="0" hidden="1">'общее'!$A$4:$J$8</definedName>
    <definedName name="Z_95A7493F_2B11_406A_BB91_458FD9DC3BAE_.wvu.FilterData" localSheetId="0" hidden="1">'общее'!$A$4:$J$8</definedName>
    <definedName name="Z_95A7493F_2B11_406A_BB91_458FD9DC3BAE_.wvu.PrintArea" localSheetId="0" hidden="1">'общее'!$A$1:$J$202</definedName>
    <definedName name="Z_95A7493F_2B11_406A_BB91_458FD9DC3BAE_.wvu.PrintTitles" localSheetId="0" hidden="1">'общее'!$8:$8</definedName>
    <definedName name="Z_966D3932_E429_4C59_AC55_697D9EEA620A_.wvu.FilterData" localSheetId="0" hidden="1">'общее'!$A$4:$J$8</definedName>
    <definedName name="Z_966D3932_E429_4C59_AC55_697D9EEA620A_.wvu.PrintArea" localSheetId="0" hidden="1">'общее'!$A$1:$J$202</definedName>
    <definedName name="Z_966D3932_E429_4C59_AC55_697D9EEA620A_.wvu.PrintTitles" localSheetId="0" hidden="1">'общее'!$8:$8</definedName>
    <definedName name="Z_B607774B_B68E_4DBE_B4D4_274DD101B3B3_.wvu.FilterData" localSheetId="0" hidden="1">'общее'!$A$4:$J$8</definedName>
    <definedName name="Z_BB4DF29A_3635_4350_9E09_BBEF363FC239_.wvu.FilterData" localSheetId="0" hidden="1">'общее'!$A$4:$J$8</definedName>
    <definedName name="Z_CFD58EC5_F475_4F0C_8822_861C497EA100_.wvu.FilterData" localSheetId="0" hidden="1">'общее'!$A$4:$J$8</definedName>
    <definedName name="Z_CFD58EC5_F475_4F0C_8822_861C497EA100_.wvu.PrintArea" localSheetId="0" hidden="1">'общее'!$A$1:$J$202</definedName>
    <definedName name="Z_CFD58EC5_F475_4F0C_8822_861C497EA100_.wvu.PrintTitles" localSheetId="0" hidden="1">'общее'!$8:$8</definedName>
    <definedName name="Z_D99C893A_0D9F_4F69_B1E5_4BCEB72F4291_.wvu.FilterData" localSheetId="0" hidden="1">'общее'!$A$4:$J$8</definedName>
    <definedName name="Z_DD10D4B1_8DC8_42EC_BEA8_E489924E3D0E_.wvu.FilterData" localSheetId="0" hidden="1">'общее'!$A$4:$J$8</definedName>
    <definedName name="Z_E147D13D_D04D_431E_888C_5A9AE670FC44_.wvu.FilterData" localSheetId="0" hidden="1">'общее'!$A$4:$J$8</definedName>
    <definedName name="Z_E147D13D_D04D_431E_888C_5A9AE670FC44_.wvu.PrintTitles" localSheetId="0" hidden="1">'общее'!$8:$8</definedName>
    <definedName name="Z_F06ACB63_A424_47E0_8092_CCE891CCD225_.wvu.FilterData" localSheetId="0" hidden="1">'общее'!$A$4:$J$8</definedName>
    <definedName name="_xlnm.Print_Titles" localSheetId="0">'общее'!$8:$8</definedName>
    <definedName name="_xlnm.Print_Area" localSheetId="0">'общее'!$A$1:$J$202</definedName>
  </definedNames>
  <calcPr fullCalcOnLoad="1"/>
</workbook>
</file>

<file path=xl/sharedStrings.xml><?xml version="1.0" encoding="utf-8"?>
<sst xmlns="http://schemas.openxmlformats.org/spreadsheetml/2006/main" count="335" uniqueCount="329">
  <si>
    <t>Загальний фонд</t>
  </si>
  <si>
    <t>Спеціальний фонд</t>
  </si>
  <si>
    <t>Цільові фонди</t>
  </si>
  <si>
    <t>Код бюджетної класифікації</t>
  </si>
  <si>
    <t>Найменування коду згідно із бюджетною класифікацією</t>
  </si>
  <si>
    <t>Зміни (+-)</t>
  </si>
  <si>
    <t xml:space="preserve">відхилення, (%) </t>
  </si>
  <si>
    <t>відхилення,  тис.грн.</t>
  </si>
  <si>
    <t>Податкові надходження</t>
  </si>
  <si>
    <t>Податки на доходи, податки на прибуток, податки на збільшення ринкової вартості</t>
  </si>
  <si>
    <t>Податки на власність</t>
  </si>
  <si>
    <t>Плата за землю</t>
  </si>
  <si>
    <t>Місцеві податки і збори</t>
  </si>
  <si>
    <t>Фіксований сільськогосподарський податок</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</si>
  <si>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</si>
  <si>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</si>
  <si>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</si>
  <si>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</si>
  <si>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</si>
  <si>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</si>
  <si>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</si>
  <si>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</si>
  <si>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Збір за забруднення навколишнього природного середовища</t>
  </si>
  <si>
    <t xml:space="preserve">Офіційні трансферти </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</si>
  <si>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</si>
  <si>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</si>
  <si>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</si>
  <si>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</si>
  <si>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</si>
  <si>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</si>
  <si>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</si>
  <si>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</si>
  <si>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</si>
  <si>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</si>
  <si>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</si>
  <si>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</si>
  <si>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</si>
  <si>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</si>
  <si>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</si>
  <si>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</si>
  <si>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</si>
  <si>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</si>
  <si>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</si>
  <si>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</si>
  <si>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</si>
  <si>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</si>
  <si>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</si>
  <si>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</si>
  <si>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</si>
  <si>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</si>
  <si>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</si>
  <si>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</si>
  <si>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</si>
  <si>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</si>
  <si>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</si>
  <si>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</si>
  <si>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</si>
  <si>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</si>
  <si>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</si>
  <si>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</si>
  <si>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080209</t>
  </si>
  <si>
    <t>Станції швидкої та невідкладної медичної допомоги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</si>
  <si>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</si>
  <si>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</si>
  <si>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</si>
  <si>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</si>
  <si>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</si>
  <si>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</si>
  <si>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</si>
  <si>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</si>
  <si>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</si>
  <si>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</si>
  <si>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</si>
  <si>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</si>
  <si>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</si>
  <si>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</si>
  <si>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</si>
  <si>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</si>
  <si>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</si>
  <si>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</si>
  <si>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</si>
  <si>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</si>
  <si>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</si>
  <si>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</si>
  <si>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</si>
  <si>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</si>
  <si>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</si>
  <si>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</si>
  <si>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</si>
  <si>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</si>
  <si>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</si>
  <si>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</si>
  <si>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</si>
  <si>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</si>
  <si>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</si>
  <si>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</si>
  <si>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</si>
  <si>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</si>
  <si>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</si>
  <si>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</si>
  <si>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</si>
  <si>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</si>
  <si>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</si>
  <si>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</si>
  <si>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</si>
  <si>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</si>
  <si>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</si>
  <si>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</si>
  <si>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</si>
  <si>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</si>
  <si>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</si>
  <si>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</si>
  <si>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091101</t>
  </si>
  <si>
    <t>Утримання центрiв соцiальних служб для сім`ї, дітей   та молоді</t>
  </si>
  <si>
    <t>091102</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</si>
  <si>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</si>
  <si>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</si>
  <si>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</si>
  <si>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</si>
  <si>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</si>
  <si>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</si>
  <si>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</si>
  <si>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</si>
  <si>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</si>
  <si>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</si>
  <si>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</si>
  <si>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</si>
  <si>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</si>
  <si>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</si>
  <si>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</si>
  <si>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</si>
  <si>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</si>
  <si>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</si>
  <si>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</si>
  <si>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</si>
  <si>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</si>
  <si>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</si>
  <si>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</si>
  <si>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</si>
  <si>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</si>
  <si>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</si>
  <si>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</si>
  <si>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</si>
  <si>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</si>
  <si>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100201</t>
  </si>
  <si>
    <t>Теплові мережі </t>
  </si>
  <si>
    <t>100202</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</si>
  <si>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</si>
  <si>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</si>
  <si>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</si>
  <si>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</si>
  <si>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</si>
  <si>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</si>
  <si>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</si>
  <si>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</si>
  <si>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</si>
  <si>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</si>
  <si>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</si>
  <si>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</si>
  <si>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</si>
  <si>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</si>
  <si>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</si>
  <si>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</si>
  <si>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</si>
  <si>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</si>
  <si>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</si>
  <si>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</si>
  <si>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</si>
  <si>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</si>
  <si>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</si>
  <si>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</si>
  <si>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</si>
  <si>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</si>
  <si>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</si>
  <si>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</si>
  <si>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</si>
  <si>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</si>
  <si>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</si>
  <si>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</si>
  <si>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</si>
  <si>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</si>
  <si>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</si>
  <si>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</si>
  <si>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</si>
  <si>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</si>
  <si>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</si>
  <si>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</si>
  <si>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</si>
  <si>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</si>
  <si>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</si>
  <si>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</si>
  <si>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</si>
  <si>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</si>
  <si>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</si>
  <si>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</si>
  <si>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170603</t>
  </si>
  <si>
    <t xml:space="preserve">Інші заходи у сфері електротранспорту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</si>
  <si>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</si>
  <si>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</si>
  <si>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</si>
  <si>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</si>
  <si>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</si>
  <si>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</si>
  <si>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</si>
  <si>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</si>
  <si>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</si>
  <si>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</si>
  <si>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</si>
  <si>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</si>
  <si>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</si>
  <si>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</si>
  <si>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</si>
  <si>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</si>
  <si>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</si>
  <si>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</si>
  <si>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</si>
  <si>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</si>
  <si>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</si>
  <si>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</si>
  <si>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МІЖБЮДЖЕТНІ ТРАНСФЕРТИ</t>
  </si>
  <si>
    <t>250323</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</si>
  <si>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</si>
  <si>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</si>
  <si>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</si>
  <si>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</si>
  <si>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</si>
  <si>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</si>
  <si>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</si>
  <si>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</si>
  <si>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</si>
  <si>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Програми і заходи центрів соціальних служб для сімей, дітей та молоді </t>
  </si>
  <si>
    <t>Водопровідно-каналізаційне господарство </t>
  </si>
  <si>
    <t xml:space="preserve">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</si>
  <si>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ВСЬОГО ВИДАТКІВ З КРЕДИТУВАННЯМ</t>
  </si>
  <si>
    <t xml:space="preserve">Субвенція  районному бюджету Жовтневого району Миколаївської області на виконання делегованих державою повноважень у галузі медичного обслуговування населення Корабельного району </t>
  </si>
  <si>
    <t>Податок на доходи фізичних осіб</t>
  </si>
  <si>
    <t>Податок на прибуток підприємств та фінансових  установ  комунальної власності</t>
  </si>
  <si>
    <t xml:space="preserve">Податок з власників транспортних засобів та інших самохідних машин і механізмів  </t>
  </si>
  <si>
    <t>Збір за першу реєстрацію транспортного засобу</t>
  </si>
  <si>
    <t xml:space="preserve">Збори  та плата за спеціальне використання природних ресурсів </t>
  </si>
  <si>
    <t>Збір за провадження деяких видів підприємницької діяльності</t>
  </si>
  <si>
    <t>Збір за провадження торговельної діяльності нафтопродуктами, скрапленим та стиснутим газом на стаціонарних , малогабаритних і пересувних автозаправних станціях, заправних пунктах</t>
  </si>
  <si>
    <t xml:space="preserve">Єдиний податок </t>
  </si>
  <si>
    <t>Інші податки та збори</t>
  </si>
  <si>
    <t>Екологічний податок</t>
  </si>
  <si>
    <t>Надходження від орендної плати за користування цілосним майновим комплексом та іншим майном, що перебуває в комунальній власності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</si>
  <si>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</si>
  <si>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</si>
  <si>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</si>
  <si>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</si>
  <si>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</si>
  <si>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</si>
  <si>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</si>
  <si>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</si>
  <si>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</si>
  <si>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</si>
  <si>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</si>
  <si>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</si>
  <si>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</si>
  <si>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</si>
  <si>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</si>
  <si>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</si>
  <si>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</si>
  <si>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</si>
  <si>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090205</t>
  </si>
  <si>
    <t>090208</t>
  </si>
  <si>
    <t>250905</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</si>
  <si>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</si>
  <si>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</si>
  <si>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</si>
  <si>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</si>
  <si>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</si>
  <si>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</si>
  <si>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</si>
  <si>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РАЗОМ ДОХОДІВ</t>
  </si>
  <si>
    <t>ВСЬОГО ДОХОДІВ</t>
  </si>
  <si>
    <t xml:space="preserve">РАЗОМ ВИДАТКИ </t>
  </si>
  <si>
    <t xml:space="preserve"> КРЕДИТУВАННЯ </t>
  </si>
  <si>
    <t xml:space="preserve">ВСЬОГО ВИДАТКІВ </t>
  </si>
  <si>
    <t>070807</t>
  </si>
  <si>
    <t>091108</t>
  </si>
  <si>
    <t>180410</t>
  </si>
  <si>
    <t>Надходження коштів від Державного фонду дорогоцінних металів і дорогоцінного каміння</t>
  </si>
  <si>
    <t xml:space="preserve">Надходження коштів пайової участі у розвитку інфраструктури населеного пункту </t>
  </si>
  <si>
    <t>Інші освітні програми</t>
  </si>
  <si>
    <t>Інші заходи, пов"язані з економічною діяльністю</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</si>
  <si>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</si>
  <si>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Реєстраційний збір за проведення державної реєстрації юридичних осіб та фізичних осіб-підприємців</t>
  </si>
  <si>
    <t>070601</t>
  </si>
  <si>
    <t>150202</t>
  </si>
  <si>
    <t>180404</t>
  </si>
  <si>
    <t>Вищі заклади освіти I та II рівнів акредитації </t>
  </si>
  <si>
    <t>Розробка схем та проектних рішень масового застосування </t>
  </si>
  <si>
    <t>Підтримка малого і середнього підприємництва </t>
  </si>
  <si>
    <t>Виконано за          9 місяців 2013 рік, тис.грн.</t>
  </si>
  <si>
    <t>Місцеві податки і збори,нараховані до 1 січня 2011 року</t>
  </si>
  <si>
    <t>Податок на нерухоме майно,відмінне від земельної ділянки</t>
  </si>
  <si>
    <t>Авансові внески з податку на прибуток підприємств та фінансових  установ  комунальної власності</t>
  </si>
  <si>
    <t>в 3,0 р.м.</t>
  </si>
  <si>
    <t>в 3,2 р.м.</t>
  </si>
  <si>
    <t>в 3,7 р.м.</t>
  </si>
  <si>
    <t>в12,5 р.б.</t>
  </si>
  <si>
    <t>Частина чистого прибутку (доходу) комунальних унітарних підприємств та їх обєднань, що вилучається до відповідного місцевого бюджету</t>
  </si>
  <si>
    <t xml:space="preserve">Адміністративні збори та платежі, доходи від некомерційної господарської діяльності </t>
  </si>
  <si>
    <t>080800</t>
  </si>
  <si>
    <t>Центри первинної медичної (медико-санітарної) допомоги</t>
  </si>
  <si>
    <t>130113</t>
  </si>
  <si>
    <t>Централізовані бухгалтерії </t>
  </si>
  <si>
    <t>Інформація про  виконання міського  бюджету міста Миколаєва за 9 місяців  2014 року (з динамікою змін порівняно з 9 місяців 2013 року)</t>
  </si>
  <si>
    <t>Виконано за          9 місяців 2014 року, тис.грн.</t>
  </si>
  <si>
    <t>Виконано за    9 місяців 2013 рік, тис.грн.</t>
  </si>
  <si>
    <t>Виконано за 9 місяців  2014 року, тис.грн.</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</si>
  <si>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</si>
  <si>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</si>
  <si>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100106</t>
  </si>
  <si>
    <t>100602</t>
  </si>
  <si>
    <t>Капітальний ремонт житлового фонду об'єднань співвласників багатоквартирних будинків </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</si>
  <si>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</si>
  <si>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250203</t>
  </si>
  <si>
    <t>Проведення виборів депутатів місцевих рад та сільських, селищних, міських голів </t>
  </si>
  <si>
    <t>в 9,8 р.б.</t>
  </si>
  <si>
    <t>в 3,9 р.б.</t>
  </si>
  <si>
    <t>в 13,0 р.б.</t>
  </si>
  <si>
    <t>в 2,6 р.б.</t>
  </si>
  <si>
    <t>в 2,0 р.б.</t>
  </si>
  <si>
    <t>в 2,1 р.б.</t>
  </si>
  <si>
    <t>в 2,3 р.б.</t>
  </si>
  <si>
    <t>в 4,9 р.б.</t>
  </si>
  <si>
    <t>в 1,6 р.б.</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</si>
</sst>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 numFmtId="182" formatCode="0.0"/>
    <numFmt numFmtId="183" formatCode="0.0_)"/>
    <numFmt numFmtId="184" formatCode="0.0%"/>
    <numFmt numFmtId="185" formatCode="#,##0.000"/>
    <numFmt numFmtId="186" formatCode="0.00000"/>
    <numFmt numFmtId="187" formatCode="0.0000000"/>
    <numFmt numFmtId="188" formatCode="0.0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64">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b/>
      <sz val="11"/>
      <name val="Times New Roman"/>
      <family val="1"/>
    </font>
    <font>
      <sz val="18"/>
      <name val="Times New Roman"/>
      <family val="1"/>
    </font>
    <font>
      <sz val="14"/>
      <name val="Times New Roman"/>
      <family val="1"/>
    </font>
    <font>
      <b/>
      <sz val="14"/>
      <name val="Times New Roman"/>
      <family val="1"/>
    </font>
    <font>
      <b/>
      <sz val="11"/>
      <name val="Arial Cyr"/>
      <family val="0"/>
    </font>
    <font>
      <b/>
      <sz val="16"/>
      <color indexed="8"/>
      <name val="Times New Roman"/>
      <family val="1"/>
    </font>
    <font>
      <sz val="14"/>
      <color indexed="8"/>
      <name val="Times New Roman"/>
      <family val="1"/>
    </font>
    <font>
      <b/>
      <sz val="14"/>
      <color indexed="8"/>
      <name val="Times New Roman"/>
      <family val="1"/>
    </font>
    <font>
      <sz val="12"/>
      <name val="Times New Roman Cyr"/>
      <family val="1"/>
    </font>
    <font>
      <sz val="22"/>
      <name val="Times New Roman"/>
      <family val="1"/>
    </font>
    <font>
      <b/>
      <sz val="20"/>
      <name val="Times New Roman"/>
      <family val="1"/>
    </font>
    <font>
      <b/>
      <u val="single"/>
      <sz val="22"/>
      <color indexed="8"/>
      <name val="Times New Roman"/>
      <family val="1"/>
    </font>
    <font>
      <sz val="22"/>
      <color indexed="8"/>
      <name val="Times New Roman"/>
      <family val="1"/>
    </font>
    <font>
      <b/>
      <sz val="22"/>
      <name val="Times New Roman"/>
      <family val="1"/>
    </font>
    <font>
      <b/>
      <sz val="10"/>
      <name val="Arial Cyr"/>
      <family val="0"/>
    </font>
    <font>
      <sz val="18"/>
      <color indexed="8"/>
      <name val="Times New Roman"/>
      <family val="1"/>
    </font>
    <font>
      <b/>
      <sz val="16"/>
      <name val="Arial Cyr"/>
      <family val="0"/>
    </font>
    <font>
      <b/>
      <sz val="14"/>
      <name val="Arial Cyr"/>
      <family val="0"/>
    </font>
    <font>
      <sz val="11"/>
      <color indexed="8"/>
      <name val="Times New Roman"/>
      <family val="1"/>
    </font>
    <font>
      <b/>
      <sz val="1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medium"/>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color indexed="63"/>
      </top>
      <bottom style="medium"/>
    </border>
    <border>
      <left style="thin"/>
      <right style="medium"/>
      <top style="medium"/>
      <bottom style="medium"/>
    </border>
    <border>
      <left>
        <color indexed="63"/>
      </left>
      <right style="medium"/>
      <top style="medium"/>
      <bottom style="medium"/>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6" fillId="0" borderId="0">
      <alignment/>
      <protection/>
    </xf>
    <xf numFmtId="0" fontId="3"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17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2" fillId="0" borderId="0" xfId="0" applyFont="1" applyAlignment="1">
      <alignment/>
    </xf>
    <xf numFmtId="0" fontId="10" fillId="0" borderId="10" xfId="0" applyNumberFormat="1" applyFont="1" applyFill="1" applyBorder="1" applyAlignment="1">
      <alignment vertical="top" wrapText="1"/>
    </xf>
    <xf numFmtId="0" fontId="5" fillId="0" borderId="11" xfId="0" applyFont="1" applyBorder="1" applyAlignment="1">
      <alignment/>
    </xf>
    <xf numFmtId="0" fontId="11" fillId="0" borderId="12" xfId="0" applyFont="1" applyBorder="1" applyAlignment="1">
      <alignment horizontal="center" vertical="center"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9" fontId="11" fillId="0" borderId="13" xfId="58" applyFont="1" applyBorder="1" applyAlignment="1">
      <alignment horizontal="center" vertical="top" wrapText="1"/>
    </xf>
    <xf numFmtId="185" fontId="10" fillId="0" borderId="14" xfId="0" applyNumberFormat="1" applyFont="1" applyBorder="1" applyAlignment="1">
      <alignment horizontal="right" vertical="center"/>
    </xf>
    <xf numFmtId="185" fontId="10" fillId="0" borderId="10" xfId="0" applyNumberFormat="1" applyFont="1" applyBorder="1" applyAlignment="1">
      <alignment horizontal="right" vertical="center"/>
    </xf>
    <xf numFmtId="185" fontId="10" fillId="0" borderId="11" xfId="0" applyNumberFormat="1" applyFont="1" applyBorder="1" applyAlignment="1">
      <alignment horizontal="right" vertical="center"/>
    </xf>
    <xf numFmtId="0" fontId="10" fillId="0" borderId="14" xfId="0" applyFont="1" applyBorder="1" applyAlignment="1">
      <alignment horizontal="left" vertical="top"/>
    </xf>
    <xf numFmtId="0" fontId="11" fillId="0" borderId="14" xfId="0" applyFont="1" applyBorder="1" applyAlignment="1">
      <alignment horizontal="left" vertical="top"/>
    </xf>
    <xf numFmtId="0" fontId="10" fillId="0" borderId="11" xfId="0" applyFont="1" applyBorder="1" applyAlignment="1">
      <alignment horizontal="left" vertical="top"/>
    </xf>
    <xf numFmtId="0" fontId="10" fillId="0" borderId="14" xfId="0" applyFont="1" applyBorder="1" applyAlignment="1">
      <alignment horizontal="left" vertical="top" wrapText="1"/>
    </xf>
    <xf numFmtId="0" fontId="10" fillId="0" borderId="11" xfId="0" applyFont="1" applyBorder="1" applyAlignment="1">
      <alignment horizontal="left" vertical="top" wrapText="1"/>
    </xf>
    <xf numFmtId="185" fontId="10" fillId="0" borderId="14" xfId="0" applyNumberFormat="1" applyFont="1" applyFill="1" applyBorder="1" applyAlignment="1" applyProtection="1">
      <alignment horizontal="right" vertical="center" wrapText="1"/>
      <protection/>
    </xf>
    <xf numFmtId="185" fontId="11" fillId="0" borderId="14" xfId="0" applyNumberFormat="1" applyFont="1" applyFill="1" applyBorder="1" applyAlignment="1" applyProtection="1">
      <alignment horizontal="right" vertical="center" wrapText="1"/>
      <protection/>
    </xf>
    <xf numFmtId="185" fontId="10" fillId="0" borderId="10" xfId="0" applyNumberFormat="1" applyFont="1" applyFill="1" applyBorder="1" applyAlignment="1" applyProtection="1">
      <alignment horizontal="right" vertical="center" wrapText="1"/>
      <protection/>
    </xf>
    <xf numFmtId="185" fontId="10" fillId="0" borderId="11" xfId="0" applyNumberFormat="1" applyFont="1" applyFill="1" applyBorder="1" applyAlignment="1" applyProtection="1">
      <alignment horizontal="right" vertical="center" wrapText="1"/>
      <protection/>
    </xf>
    <xf numFmtId="0" fontId="10" fillId="0" borderId="14" xfId="0" applyFont="1" applyBorder="1" applyAlignment="1">
      <alignment vertical="top" wrapText="1"/>
    </xf>
    <xf numFmtId="0" fontId="12" fillId="0" borderId="0" xfId="0" applyFont="1" applyBorder="1" applyAlignment="1">
      <alignment/>
    </xf>
    <xf numFmtId="0" fontId="7" fillId="0" borderId="11" xfId="0" applyFont="1" applyBorder="1" applyAlignment="1">
      <alignment horizontal="left" vertical="top"/>
    </xf>
    <xf numFmtId="0" fontId="7" fillId="0" borderId="11" xfId="0" applyFont="1" applyBorder="1" applyAlignment="1">
      <alignment horizontal="left" vertical="top" wrapText="1"/>
    </xf>
    <xf numFmtId="0" fontId="7" fillId="0" borderId="14" xfId="0" applyFont="1" applyBorder="1" applyAlignment="1">
      <alignment horizontal="left" vertical="top"/>
    </xf>
    <xf numFmtId="0" fontId="7" fillId="0" borderId="14" xfId="0" applyFont="1" applyBorder="1" applyAlignment="1">
      <alignment horizontal="left" vertical="top" wrapText="1"/>
    </xf>
    <xf numFmtId="0" fontId="10" fillId="0" borderId="10" xfId="0" applyFont="1" applyBorder="1" applyAlignment="1">
      <alignment vertical="top" wrapText="1"/>
    </xf>
    <xf numFmtId="0" fontId="11" fillId="0" borderId="15" xfId="0" applyFont="1" applyBorder="1" applyAlignment="1">
      <alignment horizontal="center" vertical="top" wrapText="1"/>
    </xf>
    <xf numFmtId="185" fontId="11" fillId="0" borderId="11" xfId="0" applyNumberFormat="1" applyFont="1" applyFill="1" applyBorder="1" applyAlignment="1" applyProtection="1">
      <alignment horizontal="right" vertical="center" wrapText="1"/>
      <protection/>
    </xf>
    <xf numFmtId="185" fontId="11" fillId="0" borderId="10" xfId="0" applyNumberFormat="1" applyFont="1" applyFill="1" applyBorder="1" applyAlignment="1" applyProtection="1">
      <alignment horizontal="right" vertical="center" wrapText="1"/>
      <protection/>
    </xf>
    <xf numFmtId="185" fontId="11" fillId="0" borderId="16" xfId="0" applyNumberFormat="1" applyFont="1" applyFill="1" applyBorder="1" applyAlignment="1" applyProtection="1">
      <alignment horizontal="right" vertical="center" wrapText="1"/>
      <protection/>
    </xf>
    <xf numFmtId="185" fontId="11" fillId="0" borderId="17" xfId="0" applyNumberFormat="1" applyFont="1" applyFill="1" applyBorder="1" applyAlignment="1" applyProtection="1">
      <alignment horizontal="right" vertical="center" wrapText="1"/>
      <protection/>
    </xf>
    <xf numFmtId="185" fontId="11" fillId="0" borderId="18" xfId="0" applyNumberFormat="1" applyFont="1" applyFill="1" applyBorder="1" applyAlignment="1" applyProtection="1">
      <alignment horizontal="right" vertical="center" wrapText="1"/>
      <protection/>
    </xf>
    <xf numFmtId="185" fontId="11" fillId="0" borderId="19" xfId="0" applyNumberFormat="1" applyFont="1" applyFill="1" applyBorder="1" applyAlignment="1" applyProtection="1">
      <alignment horizontal="right" vertical="center" wrapText="1"/>
      <protection/>
    </xf>
    <xf numFmtId="49" fontId="11" fillId="0" borderId="13" xfId="0" applyNumberFormat="1" applyFont="1" applyBorder="1" applyAlignment="1">
      <alignment horizontal="center" vertical="top" wrapText="1"/>
    </xf>
    <xf numFmtId="0" fontId="17" fillId="0" borderId="0" xfId="0" applyFont="1" applyBorder="1" applyAlignment="1">
      <alignment wrapText="1"/>
    </xf>
    <xf numFmtId="0" fontId="23" fillId="0" borderId="0" xfId="0" applyFont="1" applyBorder="1" applyAlignment="1">
      <alignment horizontal="justify" wrapText="1"/>
    </xf>
    <xf numFmtId="0" fontId="5" fillId="0" borderId="0" xfId="0" applyFont="1" applyBorder="1" applyAlignment="1">
      <alignment/>
    </xf>
    <xf numFmtId="185" fontId="10" fillId="0" borderId="11" xfId="0" applyNumberFormat="1" applyFont="1" applyBorder="1" applyAlignment="1">
      <alignment horizontal="right" wrapText="1"/>
    </xf>
    <xf numFmtId="49" fontId="13" fillId="0" borderId="20" xfId="0" applyNumberFormat="1" applyFont="1" applyFill="1" applyBorder="1" applyAlignment="1" applyProtection="1">
      <alignment vertical="top"/>
      <protection locked="0"/>
    </xf>
    <xf numFmtId="183" fontId="13" fillId="0" borderId="21" xfId="0" applyNumberFormat="1" applyFont="1" applyFill="1" applyBorder="1" applyAlignment="1" applyProtection="1">
      <alignment vertical="top" wrapText="1"/>
      <protection locked="0"/>
    </xf>
    <xf numFmtId="0" fontId="14" fillId="0" borderId="14" xfId="0" applyNumberFormat="1" applyFont="1" applyFill="1" applyBorder="1" applyAlignment="1" applyProtection="1" quotePrefix="1">
      <alignment vertical="top"/>
      <protection locked="0"/>
    </xf>
    <xf numFmtId="183" fontId="14" fillId="0" borderId="22" xfId="0" applyNumberFormat="1" applyFont="1" applyFill="1" applyBorder="1" applyAlignment="1" applyProtection="1">
      <alignment vertical="top" wrapText="1"/>
      <protection locked="0"/>
    </xf>
    <xf numFmtId="49" fontId="13" fillId="0" borderId="14" xfId="0" applyNumberFormat="1" applyFont="1" applyFill="1" applyBorder="1" applyAlignment="1" applyProtection="1">
      <alignment vertical="top"/>
      <protection locked="0"/>
    </xf>
    <xf numFmtId="183" fontId="13" fillId="0" borderId="22" xfId="0" applyNumberFormat="1" applyFont="1" applyFill="1" applyBorder="1" applyAlignment="1" applyProtection="1">
      <alignment vertical="top" wrapText="1"/>
      <protection/>
    </xf>
    <xf numFmtId="49" fontId="14" fillId="0" borderId="14" xfId="0" applyNumberFormat="1" applyFont="1" applyFill="1" applyBorder="1" applyAlignment="1" applyProtection="1">
      <alignment vertical="top"/>
      <protection locked="0"/>
    </xf>
    <xf numFmtId="183" fontId="14" fillId="0" borderId="22" xfId="0" applyNumberFormat="1" applyFont="1" applyFill="1" applyBorder="1" applyAlignment="1" applyProtection="1">
      <alignment vertical="top" wrapText="1"/>
      <protection/>
    </xf>
    <xf numFmtId="183" fontId="13" fillId="0" borderId="22" xfId="0" applyNumberFormat="1" applyFont="1" applyFill="1" applyBorder="1" applyAlignment="1" applyProtection="1">
      <alignment vertical="top"/>
      <protection/>
    </xf>
    <xf numFmtId="0" fontId="10" fillId="0" borderId="22" xfId="0" applyFont="1" applyBorder="1" applyAlignment="1">
      <alignment vertical="top" wrapText="1"/>
    </xf>
    <xf numFmtId="49" fontId="13" fillId="0" borderId="14" xfId="0" applyNumberFormat="1" applyFont="1" applyFill="1" applyBorder="1" applyAlignment="1" applyProtection="1">
      <alignment vertical="top"/>
      <protection/>
    </xf>
    <xf numFmtId="183" fontId="14" fillId="0" borderId="14" xfId="0" applyNumberFormat="1" applyFont="1" applyFill="1" applyBorder="1" applyAlignment="1" applyProtection="1">
      <alignment vertical="top" wrapText="1"/>
      <protection locked="0"/>
    </xf>
    <xf numFmtId="49" fontId="14" fillId="0" borderId="10" xfId="0" applyNumberFormat="1" applyFont="1" applyFill="1" applyBorder="1" applyAlignment="1" applyProtection="1">
      <alignment vertical="top"/>
      <protection locked="0"/>
    </xf>
    <xf numFmtId="183" fontId="14" fillId="0" borderId="10" xfId="0" applyNumberFormat="1" applyFont="1" applyFill="1" applyBorder="1" applyAlignment="1" applyProtection="1">
      <alignment vertical="top" wrapText="1"/>
      <protection locked="0"/>
    </xf>
    <xf numFmtId="49" fontId="14" fillId="0" borderId="11" xfId="0" applyNumberFormat="1" applyFont="1" applyFill="1" applyBorder="1" applyAlignment="1" applyProtection="1">
      <alignment vertical="top"/>
      <protection locked="0"/>
    </xf>
    <xf numFmtId="0" fontId="10" fillId="0" borderId="11" xfId="0" applyNumberFormat="1" applyFont="1" applyFill="1" applyBorder="1" applyAlignment="1">
      <alignment vertical="top" wrapText="1"/>
    </xf>
    <xf numFmtId="0" fontId="10" fillId="0" borderId="19" xfId="0" applyNumberFormat="1" applyFont="1" applyFill="1" applyBorder="1" applyAlignment="1">
      <alignment vertical="top" wrapText="1"/>
    </xf>
    <xf numFmtId="183" fontId="14" fillId="0" borderId="18" xfId="0" applyNumberFormat="1" applyFont="1" applyFill="1" applyBorder="1" applyAlignment="1" applyProtection="1">
      <alignment vertical="top" wrapText="1"/>
      <protection/>
    </xf>
    <xf numFmtId="183" fontId="14" fillId="0" borderId="18" xfId="0" applyNumberFormat="1" applyFont="1" applyFill="1" applyBorder="1" applyAlignment="1" applyProtection="1">
      <alignment vertical="top" wrapText="1"/>
      <protection locked="0"/>
    </xf>
    <xf numFmtId="183" fontId="14" fillId="0" borderId="19" xfId="0" applyNumberFormat="1" applyFont="1" applyFill="1" applyBorder="1" applyAlignment="1" applyProtection="1">
      <alignment vertical="top" wrapText="1"/>
      <protection locked="0"/>
    </xf>
    <xf numFmtId="183" fontId="14" fillId="0" borderId="19" xfId="0" applyNumberFormat="1" applyFont="1" applyFill="1" applyBorder="1" applyAlignment="1" applyProtection="1">
      <alignment vertical="top" wrapText="1"/>
      <protection/>
    </xf>
    <xf numFmtId="49" fontId="14" fillId="0" borderId="14" xfId="0" applyNumberFormat="1" applyFont="1" applyFill="1" applyBorder="1" applyAlignment="1" applyProtection="1">
      <alignment vertical="top"/>
      <protection/>
    </xf>
    <xf numFmtId="183" fontId="13" fillId="0" borderId="22" xfId="0" applyNumberFormat="1" applyFont="1" applyFill="1" applyBorder="1" applyAlignment="1" applyProtection="1">
      <alignment vertical="top" wrapText="1"/>
      <protection locked="0"/>
    </xf>
    <xf numFmtId="0" fontId="10" fillId="0" borderId="22" xfId="53" applyFont="1" applyBorder="1" applyAlignment="1" applyProtection="1">
      <alignment vertical="top" wrapText="1"/>
      <protection/>
    </xf>
    <xf numFmtId="49" fontId="15" fillId="0" borderId="14" xfId="0" applyNumberFormat="1" applyFont="1" applyFill="1" applyBorder="1" applyAlignment="1" applyProtection="1">
      <alignment vertical="top"/>
      <protection/>
    </xf>
    <xf numFmtId="183" fontId="15" fillId="0" borderId="22" xfId="0" applyNumberFormat="1" applyFont="1" applyFill="1" applyBorder="1" applyAlignment="1" applyProtection="1">
      <alignment vertical="top" wrapText="1"/>
      <protection/>
    </xf>
    <xf numFmtId="49" fontId="13" fillId="0" borderId="11" xfId="0" applyNumberFormat="1" applyFont="1" applyFill="1" applyBorder="1" applyAlignment="1" applyProtection="1">
      <alignment vertical="top"/>
      <protection/>
    </xf>
    <xf numFmtId="183" fontId="13" fillId="0" borderId="19" xfId="0" applyNumberFormat="1" applyFont="1" applyFill="1" applyBorder="1" applyAlignment="1" applyProtection="1">
      <alignment vertical="top" wrapText="1"/>
      <protection/>
    </xf>
    <xf numFmtId="49" fontId="14" fillId="0" borderId="11" xfId="0" applyNumberFormat="1" applyFont="1" applyFill="1" applyBorder="1" applyAlignment="1" applyProtection="1">
      <alignment vertical="top"/>
      <protection/>
    </xf>
    <xf numFmtId="0" fontId="14" fillId="0" borderId="14" xfId="0" applyNumberFormat="1" applyFont="1" applyFill="1" applyBorder="1" applyAlignment="1" applyProtection="1">
      <alignment vertical="top" wrapText="1"/>
      <protection/>
    </xf>
    <xf numFmtId="0" fontId="14" fillId="0" borderId="10" xfId="0" applyNumberFormat="1" applyFont="1" applyFill="1" applyBorder="1" applyAlignment="1" applyProtection="1">
      <alignment vertical="top" wrapText="1"/>
      <protection/>
    </xf>
    <xf numFmtId="49" fontId="13" fillId="0" borderId="13" xfId="0" applyNumberFormat="1" applyFont="1" applyFill="1" applyBorder="1" applyAlignment="1" applyProtection="1">
      <alignment vertical="top"/>
      <protection/>
    </xf>
    <xf numFmtId="183" fontId="13" fillId="0" borderId="23" xfId="0" applyNumberFormat="1" applyFont="1" applyFill="1" applyBorder="1" applyAlignment="1" applyProtection="1">
      <alignment vertical="top"/>
      <protection locked="0"/>
    </xf>
    <xf numFmtId="49" fontId="13" fillId="0" borderId="24" xfId="0" applyNumberFormat="1" applyFont="1" applyFill="1" applyBorder="1" applyAlignment="1" applyProtection="1">
      <alignment vertical="top"/>
      <protection/>
    </xf>
    <xf numFmtId="183" fontId="13" fillId="0" borderId="25" xfId="0" applyNumberFormat="1" applyFont="1" applyFill="1" applyBorder="1" applyAlignment="1" applyProtection="1">
      <alignment vertical="top"/>
      <protection locked="0"/>
    </xf>
    <xf numFmtId="0" fontId="10" fillId="0" borderId="11"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vertical="top" wrapText="1"/>
      <protection/>
    </xf>
    <xf numFmtId="49" fontId="14" fillId="0" borderId="23" xfId="0" applyNumberFormat="1" applyFont="1" applyFill="1" applyBorder="1" applyAlignment="1" applyProtection="1">
      <alignment vertical="top"/>
      <protection locked="0"/>
    </xf>
    <xf numFmtId="0" fontId="7" fillId="0" borderId="13" xfId="0" applyFont="1" applyBorder="1" applyAlignment="1">
      <alignment vertical="top"/>
    </xf>
    <xf numFmtId="49" fontId="14" fillId="0" borderId="24" xfId="0" applyNumberFormat="1" applyFont="1" applyFill="1" applyBorder="1" applyAlignment="1" applyProtection="1">
      <alignment vertical="top"/>
      <protection locked="0"/>
    </xf>
    <xf numFmtId="0" fontId="7" fillId="0" borderId="25" xfId="0" applyFont="1" applyBorder="1" applyAlignment="1">
      <alignment vertical="top"/>
    </xf>
    <xf numFmtId="0" fontId="7" fillId="0" borderId="24" xfId="0" applyFont="1" applyBorder="1" applyAlignment="1">
      <alignment vertical="top"/>
    </xf>
    <xf numFmtId="185" fontId="10" fillId="0" borderId="11" xfId="0" applyNumberFormat="1" applyFont="1" applyBorder="1" applyAlignment="1">
      <alignment horizontal="right" vertical="center" wrapText="1"/>
    </xf>
    <xf numFmtId="185" fontId="11" fillId="0" borderId="14" xfId="0" applyNumberFormat="1" applyFont="1" applyBorder="1" applyAlignment="1">
      <alignment horizontal="right" vertical="center"/>
    </xf>
    <xf numFmtId="185" fontId="11" fillId="0" borderId="23" xfId="0" applyNumberFormat="1" applyFont="1" applyFill="1" applyBorder="1" applyAlignment="1" applyProtection="1">
      <alignment horizontal="right" vertical="center"/>
      <protection/>
    </xf>
    <xf numFmtId="185" fontId="11" fillId="0" borderId="13" xfId="0" applyNumberFormat="1" applyFont="1" applyFill="1" applyBorder="1" applyAlignment="1" applyProtection="1">
      <alignment horizontal="right" vertical="center" wrapText="1"/>
      <protection/>
    </xf>
    <xf numFmtId="185" fontId="11" fillId="0" borderId="25" xfId="0" applyNumberFormat="1" applyFont="1" applyFill="1" applyBorder="1" applyAlignment="1" applyProtection="1">
      <alignment horizontal="right" vertical="center"/>
      <protection/>
    </xf>
    <xf numFmtId="185" fontId="11" fillId="0" borderId="25" xfId="0" applyNumberFormat="1" applyFont="1" applyBorder="1" applyAlignment="1">
      <alignment horizontal="right" vertical="center"/>
    </xf>
    <xf numFmtId="185" fontId="11" fillId="0" borderId="25" xfId="0" applyNumberFormat="1" applyFont="1" applyFill="1" applyBorder="1" applyAlignment="1" applyProtection="1">
      <alignment horizontal="right" vertical="center" wrapText="1"/>
      <protection/>
    </xf>
    <xf numFmtId="185" fontId="11" fillId="0" borderId="24" xfId="0" applyNumberFormat="1" applyFont="1" applyFill="1" applyBorder="1" applyAlignment="1" applyProtection="1">
      <alignment horizontal="right" vertical="center" wrapText="1"/>
      <protection/>
    </xf>
    <xf numFmtId="193" fontId="11" fillId="0" borderId="11" xfId="0" applyNumberFormat="1" applyFont="1" applyBorder="1" applyAlignment="1">
      <alignment horizontal="right" vertical="center"/>
    </xf>
    <xf numFmtId="193" fontId="11" fillId="0" borderId="14" xfId="0" applyNumberFormat="1" applyFont="1" applyBorder="1" applyAlignment="1">
      <alignment horizontal="right" vertical="center"/>
    </xf>
    <xf numFmtId="193" fontId="11" fillId="0" borderId="10" xfId="0" applyNumberFormat="1" applyFont="1" applyBorder="1" applyAlignment="1">
      <alignment horizontal="right" vertical="center"/>
    </xf>
    <xf numFmtId="193" fontId="11" fillId="0" borderId="16" xfId="0" applyNumberFormat="1" applyFont="1" applyBorder="1" applyAlignment="1">
      <alignment horizontal="right" vertical="center"/>
    </xf>
    <xf numFmtId="193" fontId="11" fillId="0" borderId="13" xfId="0" applyNumberFormat="1" applyFont="1" applyBorder="1" applyAlignment="1">
      <alignment horizontal="right" vertical="center"/>
    </xf>
    <xf numFmtId="193" fontId="11" fillId="0" borderId="26" xfId="0" applyNumberFormat="1" applyFont="1" applyBorder="1" applyAlignment="1">
      <alignment horizontal="right" vertical="center"/>
    </xf>
    <xf numFmtId="193" fontId="11" fillId="0" borderId="25" xfId="0" applyNumberFormat="1" applyFont="1" applyBorder="1" applyAlignment="1">
      <alignment horizontal="right" vertical="center"/>
    </xf>
    <xf numFmtId="193" fontId="11" fillId="0" borderId="27" xfId="0" applyNumberFormat="1" applyFont="1" applyBorder="1" applyAlignment="1">
      <alignment horizontal="right" vertical="center"/>
    </xf>
    <xf numFmtId="193" fontId="11" fillId="0" borderId="25" xfId="0" applyNumberFormat="1" applyFont="1" applyFill="1" applyBorder="1" applyAlignment="1">
      <alignment horizontal="right" vertical="center"/>
    </xf>
    <xf numFmtId="193" fontId="11" fillId="0" borderId="27" xfId="0" applyNumberFormat="1" applyFont="1" applyFill="1" applyBorder="1" applyAlignment="1">
      <alignment horizontal="right" vertical="center"/>
    </xf>
    <xf numFmtId="193" fontId="11" fillId="0" borderId="10" xfId="0" applyNumberFormat="1" applyFont="1" applyFill="1" applyBorder="1" applyAlignment="1">
      <alignment horizontal="right" vertical="center"/>
    </xf>
    <xf numFmtId="193" fontId="11" fillId="0" borderId="14" xfId="0" applyNumberFormat="1" applyFont="1" applyFill="1" applyBorder="1" applyAlignment="1">
      <alignment horizontal="right" vertical="center"/>
    </xf>
    <xf numFmtId="193" fontId="11" fillId="0" borderId="28" xfId="0" applyNumberFormat="1" applyFont="1" applyFill="1" applyBorder="1" applyAlignment="1">
      <alignment horizontal="right" vertical="center"/>
    </xf>
    <xf numFmtId="180" fontId="7" fillId="0" borderId="11" xfId="0" applyNumberFormat="1" applyFont="1" applyFill="1" applyBorder="1" applyAlignment="1">
      <alignment/>
    </xf>
    <xf numFmtId="182" fontId="7" fillId="0" borderId="11" xfId="0" applyNumberFormat="1" applyFont="1" applyFill="1" applyBorder="1" applyAlignment="1">
      <alignment horizontal="right"/>
    </xf>
    <xf numFmtId="0" fontId="12" fillId="0" borderId="0" xfId="0" applyFont="1" applyFill="1" applyAlignment="1">
      <alignment/>
    </xf>
    <xf numFmtId="180" fontId="10" fillId="0" borderId="14" xfId="0" applyNumberFormat="1" applyFont="1" applyFill="1" applyBorder="1" applyAlignment="1">
      <alignment/>
    </xf>
    <xf numFmtId="0" fontId="4" fillId="0" borderId="0" xfId="0" applyFont="1" applyFill="1" applyAlignment="1">
      <alignment/>
    </xf>
    <xf numFmtId="180" fontId="7" fillId="0" borderId="14" xfId="0" applyNumberFormat="1" applyFont="1" applyFill="1" applyBorder="1" applyAlignment="1">
      <alignment/>
    </xf>
    <xf numFmtId="0" fontId="24" fillId="0" borderId="0" xfId="0" applyFont="1" applyFill="1" applyAlignment="1">
      <alignment/>
    </xf>
    <xf numFmtId="180" fontId="11" fillId="0" borderId="14" xfId="0" applyNumberFormat="1" applyFont="1" applyFill="1" applyBorder="1" applyAlignment="1">
      <alignment/>
    </xf>
    <xf numFmtId="0" fontId="12" fillId="0" borderId="0" xfId="0" applyFont="1" applyFill="1" applyBorder="1" applyAlignment="1">
      <alignment/>
    </xf>
    <xf numFmtId="0" fontId="10" fillId="0" borderId="0" xfId="0" applyFont="1" applyAlignment="1">
      <alignment/>
    </xf>
    <xf numFmtId="49" fontId="14" fillId="0" borderId="14" xfId="0" applyNumberFormat="1" applyFont="1" applyFill="1" applyBorder="1" applyAlignment="1" applyProtection="1">
      <alignment vertical="top" wrapText="1"/>
      <protection locked="0"/>
    </xf>
    <xf numFmtId="183" fontId="14" fillId="0" borderId="22" xfId="0" applyNumberFormat="1" applyFont="1" applyFill="1" applyBorder="1" applyAlignment="1" applyProtection="1">
      <alignment horizontal="left" vertical="top" wrapText="1"/>
      <protection/>
    </xf>
    <xf numFmtId="183" fontId="14" fillId="0" borderId="22" xfId="0" applyNumberFormat="1" applyFont="1" applyFill="1" applyBorder="1" applyAlignment="1" applyProtection="1">
      <alignment horizontal="left" vertical="top" wrapText="1"/>
      <protection locked="0"/>
    </xf>
    <xf numFmtId="185" fontId="5" fillId="0" borderId="0" xfId="0" applyNumberFormat="1" applyFont="1" applyAlignment="1">
      <alignment/>
    </xf>
    <xf numFmtId="0" fontId="26" fillId="0" borderId="0" xfId="0" applyFont="1" applyAlignment="1">
      <alignment horizontal="center"/>
    </xf>
    <xf numFmtId="0" fontId="15" fillId="0" borderId="12" xfId="0" applyFont="1" applyBorder="1" applyAlignment="1">
      <alignment horizontal="center" vertical="top" wrapText="1"/>
    </xf>
    <xf numFmtId="0" fontId="26" fillId="0" borderId="11" xfId="0" applyFont="1" applyBorder="1" applyAlignment="1">
      <alignment/>
    </xf>
    <xf numFmtId="0" fontId="26" fillId="0" borderId="0" xfId="0" applyFont="1" applyBorder="1" applyAlignment="1">
      <alignment/>
    </xf>
    <xf numFmtId="185" fontId="26" fillId="0" borderId="0" xfId="0" applyNumberFormat="1" applyFont="1" applyAlignment="1">
      <alignment/>
    </xf>
    <xf numFmtId="0" fontId="26" fillId="0" borderId="0" xfId="0" applyFont="1" applyAlignment="1">
      <alignment/>
    </xf>
    <xf numFmtId="0" fontId="27" fillId="0" borderId="0" xfId="0" applyFont="1" applyAlignment="1">
      <alignment horizontal="center"/>
    </xf>
    <xf numFmtId="49" fontId="15" fillId="0" borderId="12" xfId="0" applyNumberFormat="1" applyFont="1" applyBorder="1" applyAlignment="1">
      <alignment horizontal="center" vertical="top" wrapText="1"/>
    </xf>
    <xf numFmtId="185" fontId="10" fillId="0" borderId="14" xfId="0" applyNumberFormat="1" applyFont="1" applyFill="1" applyBorder="1" applyAlignment="1">
      <alignment horizontal="right" vertical="center"/>
    </xf>
    <xf numFmtId="0" fontId="14" fillId="0" borderId="11" xfId="0" applyFont="1" applyBorder="1" applyAlignment="1">
      <alignment horizontal="left" vertical="top"/>
    </xf>
    <xf numFmtId="0" fontId="14" fillId="0" borderId="11" xfId="0" applyFont="1" applyBorder="1" applyAlignment="1">
      <alignment horizontal="left" vertical="top" wrapText="1"/>
    </xf>
    <xf numFmtId="0" fontId="9" fillId="0" borderId="0" xfId="0" applyFont="1" applyAlignment="1">
      <alignment horizontal="right"/>
    </xf>
    <xf numFmtId="0" fontId="5" fillId="0" borderId="0" xfId="0" applyFont="1" applyAlignment="1">
      <alignment horizontal="right"/>
    </xf>
    <xf numFmtId="9" fontId="11" fillId="0" borderId="13" xfId="58" applyFont="1" applyBorder="1" applyAlignment="1">
      <alignment horizontal="right" vertical="top" wrapText="1"/>
    </xf>
    <xf numFmtId="0" fontId="11" fillId="0" borderId="12" xfId="0" applyFont="1" applyBorder="1" applyAlignment="1">
      <alignment horizontal="right" vertical="top" wrapText="1"/>
    </xf>
    <xf numFmtId="0" fontId="5" fillId="0" borderId="11" xfId="0" applyFont="1" applyBorder="1" applyAlignment="1">
      <alignment horizontal="right"/>
    </xf>
    <xf numFmtId="0" fontId="5" fillId="0" borderId="0" xfId="0" applyFont="1" applyBorder="1" applyAlignment="1">
      <alignment horizontal="right"/>
    </xf>
    <xf numFmtId="185" fontId="10" fillId="0" borderId="11" xfId="0" applyNumberFormat="1" applyFont="1" applyFill="1" applyBorder="1" applyAlignment="1">
      <alignment horizontal="right" wrapText="1"/>
    </xf>
    <xf numFmtId="0" fontId="10" fillId="0" borderId="22" xfId="0" applyFont="1" applyFill="1" applyBorder="1" applyAlignment="1">
      <alignment vertical="top" wrapText="1"/>
    </xf>
    <xf numFmtId="185" fontId="10" fillId="0" borderId="18" xfId="0" applyNumberFormat="1" applyFont="1" applyFill="1" applyBorder="1" applyAlignment="1" applyProtection="1">
      <alignment horizontal="right" vertical="center" wrapText="1"/>
      <protection/>
    </xf>
    <xf numFmtId="185" fontId="11" fillId="0" borderId="29" xfId="0" applyNumberFormat="1" applyFont="1" applyBorder="1" applyAlignment="1">
      <alignment horizontal="right" vertical="center"/>
    </xf>
    <xf numFmtId="0" fontId="25" fillId="0" borderId="0" xfId="0" applyFont="1" applyFill="1" applyAlignment="1">
      <alignment horizontal="center" wrapText="1"/>
    </xf>
    <xf numFmtId="185" fontId="25" fillId="0" borderId="0" xfId="0" applyNumberFormat="1" applyFont="1" applyFill="1" applyAlignment="1">
      <alignment/>
    </xf>
    <xf numFmtId="182" fontId="7" fillId="0" borderId="14" xfId="0" applyNumberFormat="1" applyFont="1" applyFill="1" applyBorder="1" applyAlignment="1">
      <alignment horizontal="right"/>
    </xf>
    <xf numFmtId="0" fontId="11" fillId="0" borderId="14" xfId="0" applyFont="1" applyBorder="1" applyAlignment="1">
      <alignment horizontal="left"/>
    </xf>
    <xf numFmtId="0" fontId="18" fillId="0" borderId="14" xfId="0" applyFont="1" applyBorder="1" applyAlignment="1">
      <alignment horizontal="left" wrapText="1"/>
    </xf>
    <xf numFmtId="193" fontId="63" fillId="0" borderId="11" xfId="0" applyNumberFormat="1" applyFont="1" applyBorder="1" applyAlignment="1">
      <alignment horizontal="right" vertical="center"/>
    </xf>
    <xf numFmtId="0" fontId="11" fillId="0" borderId="23" xfId="0" applyFont="1" applyBorder="1" applyAlignment="1">
      <alignment horizontal="center"/>
    </xf>
    <xf numFmtId="0" fontId="11" fillId="0" borderId="28" xfId="0" applyFont="1" applyBorder="1" applyAlignment="1">
      <alignment horizontal="center"/>
    </xf>
    <xf numFmtId="0" fontId="18" fillId="0" borderId="0" xfId="0" applyFont="1" applyAlignment="1">
      <alignment horizontal="center" vertical="center" wrapText="1"/>
    </xf>
    <xf numFmtId="0" fontId="11" fillId="0" borderId="12"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1" xfId="0" applyFont="1" applyBorder="1" applyAlignment="1">
      <alignment horizontal="center"/>
    </xf>
    <xf numFmtId="0" fontId="11" fillId="0" borderId="12" xfId="0" applyFont="1" applyBorder="1" applyAlignment="1">
      <alignment horizontal="center" vertical="top" wrapText="1"/>
    </xf>
    <xf numFmtId="0" fontId="11" fillId="0" borderId="15" xfId="0" applyFont="1" applyBorder="1" applyAlignment="1">
      <alignment horizontal="center" vertical="top" wrapText="1"/>
    </xf>
    <xf numFmtId="0" fontId="23" fillId="0" borderId="0" xfId="0" applyFont="1" applyBorder="1" applyAlignment="1">
      <alignment horizontal="right" wrapText="1"/>
    </xf>
    <xf numFmtId="0" fontId="0" fillId="0" borderId="0" xfId="0" applyBorder="1" applyAlignment="1">
      <alignment horizontal="right" wrapText="1"/>
    </xf>
    <xf numFmtId="0" fontId="20" fillId="0" borderId="0" xfId="0" applyFont="1" applyBorder="1" applyAlignment="1">
      <alignment horizontal="justify" wrapText="1"/>
    </xf>
    <xf numFmtId="0" fontId="19" fillId="0" borderId="0" xfId="0" applyFont="1" applyBorder="1" applyAlignment="1">
      <alignment horizontal="justify" wrapText="1"/>
    </xf>
    <xf numFmtId="0" fontId="0" fillId="0" borderId="0" xfId="0" applyBorder="1" applyAlignment="1">
      <alignment horizontal="justify"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21" fillId="0" borderId="0" xfId="0" applyFont="1" applyBorder="1" applyAlignment="1">
      <alignment wrapText="1"/>
    </xf>
    <xf numFmtId="0" fontId="22" fillId="0" borderId="0" xfId="0" applyFont="1" applyBorder="1" applyAlignment="1">
      <alignment wrapText="1"/>
    </xf>
    <xf numFmtId="0" fontId="6" fillId="0" borderId="14" xfId="0" applyFont="1" applyBorder="1" applyAlignment="1">
      <alignment horizontal="center"/>
    </xf>
    <xf numFmtId="49" fontId="14" fillId="0" borderId="10" xfId="0" applyNumberFormat="1" applyFont="1" applyFill="1" applyBorder="1" applyAlignment="1" applyProtection="1">
      <alignment vertical="top"/>
      <protection locked="0"/>
    </xf>
    <xf numFmtId="49" fontId="14" fillId="0" borderId="11" xfId="0" applyNumberFormat="1" applyFont="1" applyFill="1" applyBorder="1" applyAlignment="1" applyProtection="1">
      <alignment vertical="top"/>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L205"/>
  <sheetViews>
    <sheetView tabSelected="1" zoomScale="75" zoomScaleNormal="75" zoomScaleSheetLayoutView="75" zoomScalePageLayoutView="0" workbookViewId="0" topLeftCell="A1">
      <pane xSplit="2" ySplit="9" topLeftCell="D178" activePane="bottomRight" state="frozen"/>
      <selection pane="topLeft" activeCell="A1" sqref="A1"/>
      <selection pane="topRight" activeCell="C1" sqref="C1"/>
      <selection pane="bottomLeft" activeCell="A10" sqref="A10"/>
      <selection pane="bottomRight" activeCell="B188" sqref="B188"/>
    </sheetView>
  </sheetViews>
  <sheetFormatPr defaultColWidth="9.00390625" defaultRowHeight="12.75"/>
  <cols>
    <col min="1" max="1" width="14.75390625" style="2" customWidth="1"/>
    <col min="2" max="2" width="83.25390625" style="2" customWidth="1"/>
    <col min="3" max="3" width="20.00390625" style="2" customWidth="1"/>
    <col min="4" max="4" width="21.375" style="2" customWidth="1"/>
    <col min="5" max="5" width="20.75390625" style="2" customWidth="1"/>
    <col min="6" max="6" width="19.125" style="134" customWidth="1"/>
    <col min="7" max="7" width="18.75390625" style="127" customWidth="1"/>
    <col min="8" max="8" width="18.375" style="2" customWidth="1"/>
    <col min="9" max="9" width="19.00390625" style="2" customWidth="1"/>
    <col min="10" max="10" width="17.375" style="2" customWidth="1"/>
    <col min="11" max="11" width="3.25390625" style="1" customWidth="1"/>
    <col min="12" max="12" width="19.75390625" style="1" bestFit="1" customWidth="1"/>
    <col min="13" max="16384" width="9.125" style="1" customWidth="1"/>
  </cols>
  <sheetData>
    <row r="2" spans="1:10" ht="60" customHeight="1">
      <c r="A2" s="151" t="s">
        <v>308</v>
      </c>
      <c r="B2" s="151"/>
      <c r="C2" s="151"/>
      <c r="D2" s="151"/>
      <c r="E2" s="151"/>
      <c r="F2" s="151"/>
      <c r="G2" s="151"/>
      <c r="H2" s="151"/>
      <c r="I2" s="151"/>
      <c r="J2" s="151"/>
    </row>
    <row r="3" spans="1:10" ht="23.25">
      <c r="A3" s="5"/>
      <c r="B3" s="5"/>
      <c r="C3" s="5"/>
      <c r="D3" s="3"/>
      <c r="E3" s="3"/>
      <c r="F3" s="133"/>
      <c r="G3" s="128"/>
      <c r="H3" s="3"/>
      <c r="I3" s="3"/>
      <c r="J3" s="6"/>
    </row>
    <row r="4" spans="2:9" ht="15.75" thickBot="1">
      <c r="B4" s="4"/>
      <c r="C4" s="4"/>
      <c r="D4" s="4"/>
      <c r="E4" s="4"/>
      <c r="G4" s="122"/>
      <c r="H4" s="4"/>
      <c r="I4" s="4"/>
    </row>
    <row r="5" spans="1:10" ht="21" customHeight="1" thickBot="1">
      <c r="A5" s="152" t="s">
        <v>3</v>
      </c>
      <c r="B5" s="152" t="s">
        <v>4</v>
      </c>
      <c r="C5" s="149" t="s">
        <v>0</v>
      </c>
      <c r="D5" s="155"/>
      <c r="E5" s="155"/>
      <c r="F5" s="150"/>
      <c r="G5" s="149" t="s">
        <v>1</v>
      </c>
      <c r="H5" s="155"/>
      <c r="I5" s="155"/>
      <c r="J5" s="150"/>
    </row>
    <row r="6" spans="1:10" ht="21" customHeight="1" thickBot="1">
      <c r="A6" s="153"/>
      <c r="B6" s="153"/>
      <c r="C6" s="156" t="s">
        <v>294</v>
      </c>
      <c r="D6" s="156" t="s">
        <v>309</v>
      </c>
      <c r="E6" s="149" t="s">
        <v>5</v>
      </c>
      <c r="F6" s="150"/>
      <c r="H6" s="11"/>
      <c r="I6" s="149" t="s">
        <v>5</v>
      </c>
      <c r="J6" s="150"/>
    </row>
    <row r="7" spans="1:12" ht="61.5" customHeight="1" thickBot="1">
      <c r="A7" s="154"/>
      <c r="B7" s="154"/>
      <c r="C7" s="157"/>
      <c r="D7" s="157"/>
      <c r="E7" s="12" t="s">
        <v>7</v>
      </c>
      <c r="F7" s="135" t="s">
        <v>6</v>
      </c>
      <c r="G7" s="129" t="s">
        <v>310</v>
      </c>
      <c r="H7" s="40" t="s">
        <v>311</v>
      </c>
      <c r="I7" s="12" t="s">
        <v>7</v>
      </c>
      <c r="J7" s="13" t="s">
        <v>6</v>
      </c>
      <c r="L7" s="143"/>
    </row>
    <row r="8" spans="1:12" ht="19.5" customHeight="1" thickBot="1">
      <c r="A8" s="10">
        <v>1</v>
      </c>
      <c r="B8" s="10">
        <v>2</v>
      </c>
      <c r="C8" s="11">
        <v>3</v>
      </c>
      <c r="D8" s="11">
        <v>4</v>
      </c>
      <c r="E8" s="11">
        <v>5</v>
      </c>
      <c r="F8" s="136">
        <v>6</v>
      </c>
      <c r="G8" s="123">
        <v>7</v>
      </c>
      <c r="H8" s="33">
        <v>8</v>
      </c>
      <c r="I8" s="11">
        <v>9</v>
      </c>
      <c r="J8" s="11">
        <v>10</v>
      </c>
      <c r="L8" s="112"/>
    </row>
    <row r="9" spans="1:12" ht="29.25" customHeight="1" thickBot="1">
      <c r="A9" s="163" t="s">
        <v>221</v>
      </c>
      <c r="B9" s="164"/>
      <c r="C9" s="164"/>
      <c r="D9" s="164"/>
      <c r="E9" s="164"/>
      <c r="F9" s="164"/>
      <c r="G9" s="164"/>
      <c r="H9" s="164"/>
      <c r="I9" s="164"/>
      <c r="J9" s="165"/>
      <c r="L9" s="112"/>
    </row>
    <row r="10" spans="1:12" s="7" customFormat="1" ht="33.75" customHeight="1">
      <c r="A10" s="28">
        <v>10000000</v>
      </c>
      <c r="B10" s="29" t="s">
        <v>8</v>
      </c>
      <c r="C10" s="108">
        <f>C11+C18+C20+C21+C26</f>
        <v>543516.8130000001</v>
      </c>
      <c r="D10" s="108">
        <f>D11+D18+D20+D21+D26</f>
        <v>573516.411</v>
      </c>
      <c r="E10" s="108">
        <f>SUM(D10-C10)</f>
        <v>29999.59799999988</v>
      </c>
      <c r="F10" s="109">
        <f>SUM(E10/C10*100)</f>
        <v>5.519534498742337</v>
      </c>
      <c r="G10" s="108">
        <f>G15+G21+G26</f>
        <v>70236.269</v>
      </c>
      <c r="H10" s="108">
        <f>H15+H21+H26</f>
        <v>82215.00099999999</v>
      </c>
      <c r="I10" s="108">
        <f>SUM(H10-G10)</f>
        <v>11978.731999999989</v>
      </c>
      <c r="J10" s="109">
        <f>I10/G10*100</f>
        <v>17.054909337510495</v>
      </c>
      <c r="K10" s="110"/>
      <c r="L10" s="110"/>
    </row>
    <row r="11" spans="1:12" ht="38.25" customHeight="1">
      <c r="A11" s="17">
        <v>11000000</v>
      </c>
      <c r="B11" s="20" t="s">
        <v>9</v>
      </c>
      <c r="C11" s="111">
        <f>C12+C13+C14</f>
        <v>434452.17699999997</v>
      </c>
      <c r="D11" s="111">
        <f>D12+D13+D14</f>
        <v>463832.36600000004</v>
      </c>
      <c r="E11" s="108">
        <f aca="true" t="shared" si="0" ref="E11:E54">SUM(D11-C11)</f>
        <v>29380.18900000007</v>
      </c>
      <c r="F11" s="109">
        <f aca="true" t="shared" si="1" ref="F11:F54">SUM(E11/C11*100)</f>
        <v>6.762582985054319</v>
      </c>
      <c r="G11" s="111"/>
      <c r="H11" s="111"/>
      <c r="I11" s="108"/>
      <c r="J11" s="109"/>
      <c r="K11" s="112"/>
      <c r="L11" s="112"/>
    </row>
    <row r="12" spans="1:12" ht="20.25">
      <c r="A12" s="17">
        <v>11010000</v>
      </c>
      <c r="B12" s="20" t="s">
        <v>235</v>
      </c>
      <c r="C12" s="111">
        <v>433367.392</v>
      </c>
      <c r="D12" s="111">
        <v>463217.832</v>
      </c>
      <c r="E12" s="108">
        <f t="shared" si="0"/>
        <v>29850.440000000002</v>
      </c>
      <c r="F12" s="109">
        <f t="shared" si="1"/>
        <v>6.8880216996114</v>
      </c>
      <c r="G12" s="111"/>
      <c r="H12" s="111"/>
      <c r="I12" s="108"/>
      <c r="J12" s="109"/>
      <c r="K12" s="112"/>
      <c r="L12" s="112"/>
    </row>
    <row r="13" spans="1:12" ht="37.5">
      <c r="A13" s="19">
        <v>11020200</v>
      </c>
      <c r="B13" s="21" t="s">
        <v>236</v>
      </c>
      <c r="C13" s="111">
        <v>537.883</v>
      </c>
      <c r="D13" s="111">
        <v>347.944</v>
      </c>
      <c r="E13" s="108">
        <f t="shared" si="0"/>
        <v>-189.93900000000002</v>
      </c>
      <c r="F13" s="109">
        <f t="shared" si="1"/>
        <v>-35.31232628657162</v>
      </c>
      <c r="G13" s="111"/>
      <c r="H13" s="111"/>
      <c r="I13" s="108"/>
      <c r="J13" s="109"/>
      <c r="K13" s="112"/>
      <c r="L13" s="112"/>
    </row>
    <row r="14" spans="1:12" ht="37.5">
      <c r="A14" s="131">
        <v>11023200</v>
      </c>
      <c r="B14" s="132" t="s">
        <v>297</v>
      </c>
      <c r="C14" s="111">
        <v>546.902</v>
      </c>
      <c r="D14" s="111">
        <v>266.59</v>
      </c>
      <c r="E14" s="108"/>
      <c r="F14" s="109"/>
      <c r="G14" s="111"/>
      <c r="H14" s="111"/>
      <c r="I14" s="108"/>
      <c r="J14" s="109"/>
      <c r="K14" s="112"/>
      <c r="L14" s="112"/>
    </row>
    <row r="15" spans="1:12" ht="20.25">
      <c r="A15" s="19">
        <v>12000000</v>
      </c>
      <c r="B15" s="21" t="s">
        <v>10</v>
      </c>
      <c r="C15" s="111"/>
      <c r="D15" s="111"/>
      <c r="E15" s="108"/>
      <c r="F15" s="109"/>
      <c r="G15" s="111">
        <f>SUM(G16+G17)</f>
        <v>2354.235</v>
      </c>
      <c r="H15" s="111">
        <f>SUM(H16+H17)</f>
        <v>702.916</v>
      </c>
      <c r="I15" s="108">
        <f aca="true" t="shared" si="2" ref="I15:I54">SUM(H15-G15)</f>
        <v>-1651.319</v>
      </c>
      <c r="J15" s="109">
        <f aca="true" t="shared" si="3" ref="J15:J54">I15/G15*100</f>
        <v>-70.14248789946627</v>
      </c>
      <c r="K15" s="112"/>
      <c r="L15" s="112"/>
    </row>
    <row r="16" spans="1:12" ht="37.5">
      <c r="A16" s="17">
        <v>12020000</v>
      </c>
      <c r="B16" s="20" t="s">
        <v>237</v>
      </c>
      <c r="C16" s="111"/>
      <c r="D16" s="111"/>
      <c r="E16" s="108"/>
      <c r="F16" s="109"/>
      <c r="G16" s="111">
        <v>4.1</v>
      </c>
      <c r="H16" s="111">
        <v>-3.851</v>
      </c>
      <c r="I16" s="108">
        <f t="shared" si="2"/>
        <v>-7.951</v>
      </c>
      <c r="J16" s="109">
        <f t="shared" si="3"/>
        <v>-193.9268292682927</v>
      </c>
      <c r="K16" s="112"/>
      <c r="L16" s="112"/>
    </row>
    <row r="17" spans="1:12" ht="20.25">
      <c r="A17" s="17">
        <v>12030000</v>
      </c>
      <c r="B17" s="20" t="s">
        <v>238</v>
      </c>
      <c r="C17" s="111"/>
      <c r="D17" s="111"/>
      <c r="E17" s="108"/>
      <c r="F17" s="109"/>
      <c r="G17" s="111">
        <v>2350.135</v>
      </c>
      <c r="H17" s="111">
        <v>706.767</v>
      </c>
      <c r="I17" s="108">
        <f t="shared" si="2"/>
        <v>-1643.3680000000002</v>
      </c>
      <c r="J17" s="109">
        <f t="shared" si="3"/>
        <v>-69.92653613515819</v>
      </c>
      <c r="K17" s="112"/>
      <c r="L17" s="112"/>
    </row>
    <row r="18" spans="1:12" ht="20.25">
      <c r="A18" s="17">
        <v>13000000</v>
      </c>
      <c r="B18" s="20" t="s">
        <v>239</v>
      </c>
      <c r="C18" s="111">
        <v>103035.458</v>
      </c>
      <c r="D18" s="111">
        <v>103819.391</v>
      </c>
      <c r="E18" s="108">
        <f t="shared" si="0"/>
        <v>783.9330000000045</v>
      </c>
      <c r="F18" s="109">
        <f t="shared" si="1"/>
        <v>0.7608380796443924</v>
      </c>
      <c r="G18" s="111"/>
      <c r="H18" s="111"/>
      <c r="I18" s="108"/>
      <c r="J18" s="109"/>
      <c r="K18" s="112"/>
      <c r="L18" s="112"/>
    </row>
    <row r="19" spans="1:12" ht="20.25">
      <c r="A19" s="17">
        <v>13050000</v>
      </c>
      <c r="B19" s="20" t="s">
        <v>11</v>
      </c>
      <c r="C19" s="111">
        <v>103030.116</v>
      </c>
      <c r="D19" s="111">
        <v>103809.687</v>
      </c>
      <c r="E19" s="108">
        <f t="shared" si="0"/>
        <v>779.5710000000108</v>
      </c>
      <c r="F19" s="109">
        <f t="shared" si="1"/>
        <v>0.7566438147075472</v>
      </c>
      <c r="G19" s="111"/>
      <c r="H19" s="111"/>
      <c r="I19" s="108"/>
      <c r="J19" s="109"/>
      <c r="K19" s="112"/>
      <c r="L19" s="112"/>
    </row>
    <row r="20" spans="1:12" ht="20.25">
      <c r="A20" s="17">
        <v>16010000</v>
      </c>
      <c r="B20" s="20" t="s">
        <v>295</v>
      </c>
      <c r="C20" s="111">
        <v>5.844</v>
      </c>
      <c r="D20" s="111">
        <v>2.76</v>
      </c>
      <c r="E20" s="108">
        <f t="shared" si="0"/>
        <v>-3.0840000000000005</v>
      </c>
      <c r="F20" s="109">
        <f t="shared" si="1"/>
        <v>-52.77207392197126</v>
      </c>
      <c r="G20" s="111"/>
      <c r="H20" s="111"/>
      <c r="I20" s="108"/>
      <c r="J20" s="109"/>
      <c r="K20" s="112"/>
      <c r="L20" s="112"/>
    </row>
    <row r="21" spans="1:12" ht="20.25">
      <c r="A21" s="17">
        <v>18000000</v>
      </c>
      <c r="B21" s="20" t="s">
        <v>12</v>
      </c>
      <c r="C21" s="111">
        <v>6022.92</v>
      </c>
      <c r="D21" s="111">
        <v>5861.547</v>
      </c>
      <c r="E21" s="108">
        <f t="shared" si="0"/>
        <v>-161.3730000000005</v>
      </c>
      <c r="F21" s="109">
        <f t="shared" si="1"/>
        <v>-2.679315016636457</v>
      </c>
      <c r="G21" s="111">
        <v>67022.526</v>
      </c>
      <c r="H21" s="111">
        <f>SUM(H24+H25+H22)</f>
        <v>80068.594</v>
      </c>
      <c r="I21" s="108">
        <f t="shared" si="2"/>
        <v>13046.068</v>
      </c>
      <c r="J21" s="109">
        <f t="shared" si="3"/>
        <v>19.465198909393536</v>
      </c>
      <c r="K21" s="112"/>
      <c r="L21" s="112"/>
    </row>
    <row r="22" spans="1:12" ht="20.25">
      <c r="A22" s="17">
        <v>18010000</v>
      </c>
      <c r="B22" s="20" t="s">
        <v>296</v>
      </c>
      <c r="C22" s="111"/>
      <c r="D22" s="111"/>
      <c r="E22" s="108"/>
      <c r="F22" s="109"/>
      <c r="G22" s="111"/>
      <c r="H22" s="111">
        <v>330.016</v>
      </c>
      <c r="I22" s="108">
        <f t="shared" si="2"/>
        <v>330.016</v>
      </c>
      <c r="J22" s="109"/>
      <c r="K22" s="112"/>
      <c r="L22" s="112"/>
    </row>
    <row r="23" spans="1:12" ht="20.25">
      <c r="A23" s="17">
        <v>18040000</v>
      </c>
      <c r="B23" s="20" t="s">
        <v>240</v>
      </c>
      <c r="C23" s="111">
        <v>5901.266</v>
      </c>
      <c r="D23" s="111">
        <v>5771.306</v>
      </c>
      <c r="E23" s="108">
        <f t="shared" si="0"/>
        <v>-129.96000000000004</v>
      </c>
      <c r="F23" s="109">
        <f t="shared" si="1"/>
        <v>-2.2022393161060703</v>
      </c>
      <c r="G23" s="111">
        <f>SUM(G24)</f>
        <v>387.989</v>
      </c>
      <c r="H23" s="111">
        <f>SUM(H24)</f>
        <v>404.128</v>
      </c>
      <c r="I23" s="108">
        <f t="shared" si="2"/>
        <v>16.13900000000001</v>
      </c>
      <c r="J23" s="109">
        <f t="shared" si="3"/>
        <v>4.159654010809588</v>
      </c>
      <c r="K23" s="112"/>
      <c r="L23" s="112"/>
    </row>
    <row r="24" spans="1:12" ht="63" customHeight="1">
      <c r="A24" s="17">
        <v>18041500</v>
      </c>
      <c r="B24" s="20" t="s">
        <v>241</v>
      </c>
      <c r="C24" s="111"/>
      <c r="D24" s="111"/>
      <c r="E24" s="108"/>
      <c r="F24" s="109"/>
      <c r="G24" s="111">
        <v>387.989</v>
      </c>
      <c r="H24" s="111">
        <v>404.128</v>
      </c>
      <c r="I24" s="108">
        <f t="shared" si="2"/>
        <v>16.13900000000001</v>
      </c>
      <c r="J24" s="109">
        <f t="shared" si="3"/>
        <v>4.159654010809588</v>
      </c>
      <c r="K24" s="112"/>
      <c r="L24" s="112"/>
    </row>
    <row r="25" spans="1:12" ht="20.25">
      <c r="A25" s="17">
        <v>18050000</v>
      </c>
      <c r="B25" s="20" t="s">
        <v>242</v>
      </c>
      <c r="C25" s="111"/>
      <c r="D25" s="111"/>
      <c r="E25" s="108"/>
      <c r="F25" s="109"/>
      <c r="G25" s="111">
        <v>66500.639</v>
      </c>
      <c r="H25" s="111">
        <v>79334.45</v>
      </c>
      <c r="I25" s="108">
        <f t="shared" si="2"/>
        <v>12833.811000000002</v>
      </c>
      <c r="J25" s="109">
        <f t="shared" si="3"/>
        <v>19.298778467376838</v>
      </c>
      <c r="K25" s="112"/>
      <c r="L25" s="112"/>
    </row>
    <row r="26" spans="1:12" ht="20.25">
      <c r="A26" s="17">
        <v>19000000</v>
      </c>
      <c r="B26" s="20" t="s">
        <v>243</v>
      </c>
      <c r="C26" s="111">
        <v>0.414</v>
      </c>
      <c r="D26" s="111">
        <v>0.347</v>
      </c>
      <c r="E26" s="108">
        <f t="shared" si="0"/>
        <v>-0.067</v>
      </c>
      <c r="F26" s="109">
        <f t="shared" si="1"/>
        <v>-16.183574879227056</v>
      </c>
      <c r="G26" s="111">
        <v>859.508</v>
      </c>
      <c r="H26" s="111">
        <f>SUM(H29+H27)</f>
        <v>1443.491</v>
      </c>
      <c r="I26" s="108">
        <f t="shared" si="2"/>
        <v>583.983</v>
      </c>
      <c r="J26" s="109">
        <f t="shared" si="3"/>
        <v>67.9438702141225</v>
      </c>
      <c r="K26" s="112"/>
      <c r="L26" s="112"/>
    </row>
    <row r="27" spans="1:12" ht="20.25">
      <c r="A27" s="17">
        <v>19010000</v>
      </c>
      <c r="B27" s="20" t="s">
        <v>244</v>
      </c>
      <c r="C27" s="111"/>
      <c r="D27" s="111"/>
      <c r="E27" s="108"/>
      <c r="F27" s="109"/>
      <c r="G27" s="111">
        <v>850.21</v>
      </c>
      <c r="H27" s="111">
        <v>1442.495</v>
      </c>
      <c r="I27" s="108">
        <f t="shared" si="2"/>
        <v>592.2849999999999</v>
      </c>
      <c r="J27" s="109">
        <f t="shared" si="3"/>
        <v>69.66337728325941</v>
      </c>
      <c r="K27" s="112"/>
      <c r="L27" s="112"/>
    </row>
    <row r="28" spans="1:12" ht="20.25">
      <c r="A28" s="17">
        <v>19040000</v>
      </c>
      <c r="B28" s="20" t="s">
        <v>13</v>
      </c>
      <c r="C28" s="111">
        <v>0.414</v>
      </c>
      <c r="D28" s="111">
        <v>0.347</v>
      </c>
      <c r="E28" s="108">
        <f t="shared" si="0"/>
        <v>-0.067</v>
      </c>
      <c r="F28" s="109">
        <f t="shared" si="1"/>
        <v>-16.183574879227056</v>
      </c>
      <c r="G28" s="111"/>
      <c r="H28" s="111"/>
      <c r="I28" s="108"/>
      <c r="J28" s="109"/>
      <c r="K28" s="112"/>
      <c r="L28" s="112"/>
    </row>
    <row r="29" spans="1:12" ht="20.25">
      <c r="A29" s="17">
        <v>19050000</v>
      </c>
      <c r="B29" s="20" t="s">
        <v>22</v>
      </c>
      <c r="C29" s="111"/>
      <c r="D29" s="111"/>
      <c r="E29" s="108"/>
      <c r="F29" s="109"/>
      <c r="G29" s="111">
        <v>9.487</v>
      </c>
      <c r="H29" s="111">
        <v>0.996</v>
      </c>
      <c r="I29" s="108">
        <f t="shared" si="2"/>
        <v>-8.491</v>
      </c>
      <c r="J29" s="109">
        <f t="shared" si="3"/>
        <v>-89.50142299989459</v>
      </c>
      <c r="K29" s="112"/>
      <c r="L29" s="112"/>
    </row>
    <row r="30" spans="1:12" s="7" customFormat="1" ht="20.25">
      <c r="A30" s="30">
        <v>20000000</v>
      </c>
      <c r="B30" s="31" t="s">
        <v>14</v>
      </c>
      <c r="C30" s="113">
        <v>8037.013</v>
      </c>
      <c r="D30" s="113">
        <v>10622.013</v>
      </c>
      <c r="E30" s="108">
        <f t="shared" si="0"/>
        <v>2585.000000000001</v>
      </c>
      <c r="F30" s="109">
        <f t="shared" si="1"/>
        <v>32.16369066467855</v>
      </c>
      <c r="G30" s="113">
        <f>G31+G40+G46</f>
        <v>28312.343</v>
      </c>
      <c r="H30" s="113">
        <f>H31+H40+H46</f>
        <v>30291.011</v>
      </c>
      <c r="I30" s="108">
        <f t="shared" si="2"/>
        <v>1978.6679999999978</v>
      </c>
      <c r="J30" s="109">
        <f t="shared" si="3"/>
        <v>6.9887116018621205</v>
      </c>
      <c r="K30" s="114"/>
      <c r="L30" s="110"/>
    </row>
    <row r="31" spans="1:12" ht="20.25">
      <c r="A31" s="17">
        <v>21000000</v>
      </c>
      <c r="B31" s="20" t="s">
        <v>15</v>
      </c>
      <c r="C31" s="111">
        <v>-2230.191</v>
      </c>
      <c r="D31" s="111">
        <v>264.763</v>
      </c>
      <c r="E31" s="108">
        <f t="shared" si="0"/>
        <v>2494.9539999999997</v>
      </c>
      <c r="F31" s="109" t="s">
        <v>298</v>
      </c>
      <c r="G31" s="111"/>
      <c r="H31" s="111"/>
      <c r="I31" s="108"/>
      <c r="J31" s="109"/>
      <c r="K31" s="112"/>
      <c r="L31" s="112"/>
    </row>
    <row r="32" spans="1:12" ht="47.25" customHeight="1">
      <c r="A32" s="17">
        <v>21010300</v>
      </c>
      <c r="B32" s="20" t="s">
        <v>302</v>
      </c>
      <c r="C32" s="111">
        <v>-35.473</v>
      </c>
      <c r="D32" s="111">
        <v>22.485</v>
      </c>
      <c r="E32" s="108">
        <f t="shared" si="0"/>
        <v>57.958</v>
      </c>
      <c r="F32" s="109">
        <f t="shared" si="1"/>
        <v>-163.3862374200096</v>
      </c>
      <c r="G32" s="111"/>
      <c r="H32" s="111"/>
      <c r="I32" s="108"/>
      <c r="J32" s="109"/>
      <c r="K32" s="112"/>
      <c r="L32" s="112"/>
    </row>
    <row r="33" spans="1:12" ht="20.25">
      <c r="A33" s="17">
        <v>21080000</v>
      </c>
      <c r="B33" s="20" t="s">
        <v>16</v>
      </c>
      <c r="C33" s="111">
        <v>-2194.718</v>
      </c>
      <c r="D33" s="111">
        <v>242.278</v>
      </c>
      <c r="E33" s="108">
        <f t="shared" si="0"/>
        <v>2436.9959999999996</v>
      </c>
      <c r="F33" s="109" t="s">
        <v>299</v>
      </c>
      <c r="G33" s="111"/>
      <c r="H33" s="111"/>
      <c r="I33" s="108"/>
      <c r="J33" s="109"/>
      <c r="K33" s="112"/>
      <c r="L33" s="112"/>
    </row>
    <row r="34" spans="1:12" ht="20.25">
      <c r="A34" s="17">
        <v>201080500</v>
      </c>
      <c r="B34" s="20" t="s">
        <v>16</v>
      </c>
      <c r="C34" s="111">
        <v>227.095</v>
      </c>
      <c r="D34" s="111">
        <v>4.631</v>
      </c>
      <c r="E34" s="108">
        <f t="shared" si="0"/>
        <v>-222.464</v>
      </c>
      <c r="F34" s="109" t="s">
        <v>301</v>
      </c>
      <c r="G34" s="111"/>
      <c r="H34" s="111"/>
      <c r="I34" s="108"/>
      <c r="J34" s="109"/>
      <c r="K34" s="112"/>
      <c r="L34" s="112"/>
    </row>
    <row r="35" spans="1:12" ht="20.25">
      <c r="A35" s="17">
        <v>21081100</v>
      </c>
      <c r="B35" s="20" t="s">
        <v>17</v>
      </c>
      <c r="C35" s="111">
        <v>-2427.441</v>
      </c>
      <c r="D35" s="111">
        <v>201.695</v>
      </c>
      <c r="E35" s="108">
        <f t="shared" si="0"/>
        <v>2629.136</v>
      </c>
      <c r="F35" s="109" t="s">
        <v>300</v>
      </c>
      <c r="G35" s="111"/>
      <c r="H35" s="111"/>
      <c r="I35" s="108"/>
      <c r="J35" s="109"/>
      <c r="K35" s="112"/>
      <c r="L35" s="112"/>
    </row>
    <row r="36" spans="1:12" ht="37.5">
      <c r="A36" s="17">
        <v>22000000</v>
      </c>
      <c r="B36" s="20" t="s">
        <v>303</v>
      </c>
      <c r="C36" s="111">
        <v>6217.86</v>
      </c>
      <c r="D36" s="111">
        <v>6037.543</v>
      </c>
      <c r="E36" s="108">
        <f t="shared" si="0"/>
        <v>-180.317</v>
      </c>
      <c r="F36" s="109">
        <f t="shared" si="1"/>
        <v>-2.8999848822585266</v>
      </c>
      <c r="G36" s="111"/>
      <c r="H36" s="111"/>
      <c r="I36" s="108"/>
      <c r="J36" s="109"/>
      <c r="K36" s="112"/>
      <c r="L36" s="112"/>
    </row>
    <row r="37" spans="1:12" ht="37.5">
      <c r="A37" s="17">
        <v>22010300</v>
      </c>
      <c r="B37" s="20" t="s">
        <v>287</v>
      </c>
      <c r="C37" s="111">
        <v>120.896</v>
      </c>
      <c r="D37" s="111"/>
      <c r="E37" s="108">
        <f t="shared" si="0"/>
        <v>-120.896</v>
      </c>
      <c r="F37" s="109">
        <f t="shared" si="1"/>
        <v>-100</v>
      </c>
      <c r="G37" s="111"/>
      <c r="H37" s="111"/>
      <c r="I37" s="108"/>
      <c r="J37" s="109"/>
      <c r="K37" s="112"/>
      <c r="L37" s="112"/>
    </row>
    <row r="38" spans="1:12" ht="56.25">
      <c r="A38" s="17">
        <v>22080400</v>
      </c>
      <c r="B38" s="20" t="s">
        <v>245</v>
      </c>
      <c r="C38" s="111">
        <v>5823.995</v>
      </c>
      <c r="D38" s="111">
        <v>5640.781</v>
      </c>
      <c r="E38" s="108">
        <f t="shared" si="0"/>
        <v>-183.21399999999994</v>
      </c>
      <c r="F38" s="109">
        <f t="shared" si="1"/>
        <v>-3.1458474809816965</v>
      </c>
      <c r="G38" s="111"/>
      <c r="H38" s="111"/>
      <c r="I38" s="108"/>
      <c r="J38" s="109"/>
      <c r="K38" s="112"/>
      <c r="L38" s="112"/>
    </row>
    <row r="39" spans="1:12" ht="20.25">
      <c r="A39" s="17">
        <v>22090000</v>
      </c>
      <c r="B39" s="20" t="s">
        <v>18</v>
      </c>
      <c r="C39" s="111">
        <v>272.968</v>
      </c>
      <c r="D39" s="111">
        <v>396.762</v>
      </c>
      <c r="E39" s="108">
        <f t="shared" si="0"/>
        <v>123.79399999999998</v>
      </c>
      <c r="F39" s="109">
        <f t="shared" si="1"/>
        <v>45.351103426042606</v>
      </c>
      <c r="G39" s="111"/>
      <c r="H39" s="111"/>
      <c r="I39" s="108"/>
      <c r="J39" s="109"/>
      <c r="K39" s="112"/>
      <c r="L39" s="112"/>
    </row>
    <row r="40" spans="1:12" ht="20.25">
      <c r="A40" s="17">
        <v>24000000</v>
      </c>
      <c r="B40" s="20" t="s">
        <v>19</v>
      </c>
      <c r="C40" s="111">
        <v>4049.345</v>
      </c>
      <c r="D40" s="111">
        <v>4319.706</v>
      </c>
      <c r="E40" s="108">
        <f t="shared" si="0"/>
        <v>270.36100000000033</v>
      </c>
      <c r="F40" s="109">
        <f t="shared" si="1"/>
        <v>6.6766600524282405</v>
      </c>
      <c r="G40" s="111">
        <f>G41+G44+G45</f>
        <v>142.781</v>
      </c>
      <c r="H40" s="111">
        <f>H41+H44+H45</f>
        <v>995.173</v>
      </c>
      <c r="I40" s="108">
        <f t="shared" si="2"/>
        <v>852.392</v>
      </c>
      <c r="J40" s="109">
        <f t="shared" si="3"/>
        <v>596.9925970542299</v>
      </c>
      <c r="K40" s="112"/>
      <c r="L40" s="112"/>
    </row>
    <row r="41" spans="1:12" ht="20.25">
      <c r="A41" s="17">
        <v>24060000</v>
      </c>
      <c r="B41" s="20" t="s">
        <v>16</v>
      </c>
      <c r="C41" s="111">
        <v>4046.904</v>
      </c>
      <c r="D41" s="111">
        <v>4319.706</v>
      </c>
      <c r="E41" s="108">
        <f t="shared" si="0"/>
        <v>272.80200000000013</v>
      </c>
      <c r="F41" s="109">
        <f t="shared" si="1"/>
        <v>6.741004975655468</v>
      </c>
      <c r="G41" s="111">
        <f>SUM(G43)</f>
        <v>30.988</v>
      </c>
      <c r="H41" s="111">
        <f>SUM(H43)</f>
        <v>857.448</v>
      </c>
      <c r="I41" s="108">
        <f t="shared" si="2"/>
        <v>826.46</v>
      </c>
      <c r="J41" s="109">
        <f t="shared" si="3"/>
        <v>2667.03239963857</v>
      </c>
      <c r="K41" s="112"/>
      <c r="L41" s="112"/>
    </row>
    <row r="42" spans="1:12" ht="20.25">
      <c r="A42" s="17">
        <v>24060300</v>
      </c>
      <c r="B42" s="20" t="s">
        <v>16</v>
      </c>
      <c r="C42" s="111">
        <v>4027.383</v>
      </c>
      <c r="D42" s="111">
        <v>4275.343</v>
      </c>
      <c r="E42" s="108">
        <f t="shared" si="0"/>
        <v>247.96000000000004</v>
      </c>
      <c r="F42" s="109">
        <f t="shared" si="1"/>
        <v>6.156851732253924</v>
      </c>
      <c r="G42" s="111"/>
      <c r="H42" s="111"/>
      <c r="I42" s="108"/>
      <c r="J42" s="109"/>
      <c r="K42" s="112"/>
      <c r="L42" s="112"/>
    </row>
    <row r="43" spans="1:12" ht="56.25">
      <c r="A43" s="17">
        <v>24062100</v>
      </c>
      <c r="B43" s="20" t="s">
        <v>246</v>
      </c>
      <c r="C43" s="111"/>
      <c r="D43" s="111"/>
      <c r="E43" s="108"/>
      <c r="F43" s="109"/>
      <c r="G43" s="111">
        <v>30.988</v>
      </c>
      <c r="H43" s="111">
        <v>857.448</v>
      </c>
      <c r="I43" s="108">
        <f t="shared" si="2"/>
        <v>826.46</v>
      </c>
      <c r="J43" s="109">
        <f t="shared" si="3"/>
        <v>2667.03239963857</v>
      </c>
      <c r="K43" s="112"/>
      <c r="L43" s="112"/>
    </row>
    <row r="44" spans="1:12" ht="56.25">
      <c r="A44" s="17">
        <v>24110900</v>
      </c>
      <c r="B44" s="20" t="s">
        <v>247</v>
      </c>
      <c r="C44" s="111"/>
      <c r="D44" s="111"/>
      <c r="E44" s="108"/>
      <c r="F44" s="109"/>
      <c r="G44" s="111">
        <v>21.302</v>
      </c>
      <c r="H44" s="111">
        <v>16.979</v>
      </c>
      <c r="I44" s="108">
        <f t="shared" si="2"/>
        <v>-4.323</v>
      </c>
      <c r="J44" s="109">
        <f t="shared" si="3"/>
        <v>-20.2938691202704</v>
      </c>
      <c r="K44" s="112"/>
      <c r="L44" s="112"/>
    </row>
    <row r="45" spans="1:12" ht="37.5">
      <c r="A45" s="17">
        <v>24170000</v>
      </c>
      <c r="B45" s="20" t="s">
        <v>283</v>
      </c>
      <c r="C45" s="111"/>
      <c r="D45" s="111"/>
      <c r="E45" s="108"/>
      <c r="F45" s="109"/>
      <c r="G45" s="111">
        <v>90.491</v>
      </c>
      <c r="H45" s="111">
        <v>120.746</v>
      </c>
      <c r="I45" s="108">
        <f t="shared" si="2"/>
        <v>30.254999999999995</v>
      </c>
      <c r="J45" s="109">
        <f t="shared" si="3"/>
        <v>33.43426418096827</v>
      </c>
      <c r="K45" s="112"/>
      <c r="L45" s="112"/>
    </row>
    <row r="46" spans="1:12" ht="20.25">
      <c r="A46" s="17">
        <v>25000000</v>
      </c>
      <c r="B46" s="20" t="s">
        <v>20</v>
      </c>
      <c r="C46" s="111"/>
      <c r="D46" s="111"/>
      <c r="E46" s="108"/>
      <c r="F46" s="109"/>
      <c r="G46" s="111">
        <v>28169.562</v>
      </c>
      <c r="H46" s="111">
        <v>29295.838</v>
      </c>
      <c r="I46" s="108">
        <f t="shared" si="2"/>
        <v>1126.275999999998</v>
      </c>
      <c r="J46" s="109">
        <f t="shared" si="3"/>
        <v>3.9982020309722888</v>
      </c>
      <c r="K46" s="112"/>
      <c r="L46" s="112"/>
    </row>
    <row r="47" spans="1:12" s="7" customFormat="1" ht="20.25">
      <c r="A47" s="30">
        <v>30000000</v>
      </c>
      <c r="B47" s="31" t="s">
        <v>21</v>
      </c>
      <c r="C47" s="113">
        <v>53.148</v>
      </c>
      <c r="D47" s="113">
        <v>50.954</v>
      </c>
      <c r="E47" s="108">
        <f t="shared" si="0"/>
        <v>-2.1940000000000026</v>
      </c>
      <c r="F47" s="109">
        <f t="shared" si="1"/>
        <v>-4.128095130578766</v>
      </c>
      <c r="G47" s="113">
        <f>G50+G51</f>
        <v>10802.095000000001</v>
      </c>
      <c r="H47" s="113">
        <f>H50+H51</f>
        <v>4892.018</v>
      </c>
      <c r="I47" s="108">
        <f t="shared" si="2"/>
        <v>-5910.077000000001</v>
      </c>
      <c r="J47" s="109">
        <f t="shared" si="3"/>
        <v>-54.7123220079068</v>
      </c>
      <c r="K47" s="110"/>
      <c r="L47" s="110"/>
    </row>
    <row r="48" spans="1:12" s="7" customFormat="1" ht="77.25" customHeight="1">
      <c r="A48" s="17">
        <v>31010200</v>
      </c>
      <c r="B48" s="20" t="s">
        <v>248</v>
      </c>
      <c r="C48" s="115">
        <v>52.008</v>
      </c>
      <c r="D48" s="115">
        <v>49.408</v>
      </c>
      <c r="E48" s="108">
        <f t="shared" si="0"/>
        <v>-2.6000000000000014</v>
      </c>
      <c r="F48" s="109">
        <f t="shared" si="1"/>
        <v>-4.999230887555763</v>
      </c>
      <c r="G48" s="115"/>
      <c r="H48" s="115"/>
      <c r="I48" s="108"/>
      <c r="J48" s="109"/>
      <c r="K48" s="110"/>
      <c r="L48" s="110"/>
    </row>
    <row r="49" spans="1:12" s="7" customFormat="1" ht="38.25" customHeight="1">
      <c r="A49" s="17">
        <v>31020000</v>
      </c>
      <c r="B49" s="20" t="s">
        <v>282</v>
      </c>
      <c r="C49" s="115">
        <v>1.14</v>
      </c>
      <c r="D49" s="115">
        <v>1.546</v>
      </c>
      <c r="E49" s="108">
        <f t="shared" si="0"/>
        <v>0.40600000000000014</v>
      </c>
      <c r="F49" s="109">
        <f t="shared" si="1"/>
        <v>35.614035087719316</v>
      </c>
      <c r="G49" s="115"/>
      <c r="H49" s="115"/>
      <c r="I49" s="108"/>
      <c r="J49" s="109"/>
      <c r="K49" s="110"/>
      <c r="L49" s="110"/>
    </row>
    <row r="50" spans="1:12" ht="37.5">
      <c r="A50" s="17">
        <v>31030000</v>
      </c>
      <c r="B50" s="20" t="s">
        <v>250</v>
      </c>
      <c r="C50" s="111"/>
      <c r="D50" s="111"/>
      <c r="E50" s="108"/>
      <c r="F50" s="109"/>
      <c r="G50" s="111">
        <v>2795</v>
      </c>
      <c r="H50" s="111">
        <v>2750</v>
      </c>
      <c r="I50" s="108">
        <f t="shared" si="2"/>
        <v>-45</v>
      </c>
      <c r="J50" s="109">
        <f t="shared" si="3"/>
        <v>-1.6100178890876566</v>
      </c>
      <c r="K50" s="112"/>
      <c r="L50" s="112"/>
    </row>
    <row r="51" spans="1:12" ht="20.25">
      <c r="A51" s="17">
        <v>33010000</v>
      </c>
      <c r="B51" s="20" t="s">
        <v>249</v>
      </c>
      <c r="C51" s="111"/>
      <c r="D51" s="111"/>
      <c r="E51" s="108"/>
      <c r="F51" s="109"/>
      <c r="G51" s="111">
        <v>8007.095</v>
      </c>
      <c r="H51" s="111">
        <v>2142.018</v>
      </c>
      <c r="I51" s="108">
        <f t="shared" si="2"/>
        <v>-5865.077</v>
      </c>
      <c r="J51" s="109">
        <f t="shared" si="3"/>
        <v>-73.24850023635288</v>
      </c>
      <c r="K51" s="112"/>
      <c r="L51" s="112"/>
    </row>
    <row r="52" spans="1:12" s="7" customFormat="1" ht="20.25">
      <c r="A52" s="18"/>
      <c r="B52" s="31" t="s">
        <v>274</v>
      </c>
      <c r="C52" s="113">
        <f>SUM(C10+C30+C47)</f>
        <v>551606.9740000002</v>
      </c>
      <c r="D52" s="113">
        <f>SUM(D10+D30+D47)</f>
        <v>584189.378</v>
      </c>
      <c r="E52" s="113">
        <f t="shared" si="0"/>
        <v>32582.403999999864</v>
      </c>
      <c r="F52" s="145">
        <f t="shared" si="1"/>
        <v>5.906815094038288</v>
      </c>
      <c r="G52" s="113">
        <f>G10+G30+G47</f>
        <v>109350.707</v>
      </c>
      <c r="H52" s="113">
        <f>H10+H30+H47</f>
        <v>117398.02999999998</v>
      </c>
      <c r="I52" s="113">
        <f t="shared" si="2"/>
        <v>8047.322999999989</v>
      </c>
      <c r="J52" s="145">
        <f t="shared" si="3"/>
        <v>7.35918698724096</v>
      </c>
      <c r="K52" s="110"/>
      <c r="L52" s="110"/>
    </row>
    <row r="53" spans="1:12" ht="20.25">
      <c r="A53" s="17">
        <v>40000000</v>
      </c>
      <c r="B53" s="20" t="s">
        <v>23</v>
      </c>
      <c r="C53" s="111">
        <v>462887.926</v>
      </c>
      <c r="D53" s="111">
        <v>547269.197</v>
      </c>
      <c r="E53" s="113">
        <f t="shared" si="0"/>
        <v>84381.27100000007</v>
      </c>
      <c r="F53" s="145">
        <f t="shared" si="1"/>
        <v>18.229309139508658</v>
      </c>
      <c r="G53" s="111">
        <v>17212.615</v>
      </c>
      <c r="H53" s="111">
        <v>43947.025</v>
      </c>
      <c r="I53" s="113">
        <f t="shared" si="2"/>
        <v>26734.41</v>
      </c>
      <c r="J53" s="145">
        <f t="shared" si="3"/>
        <v>155.31870084818604</v>
      </c>
      <c r="K53" s="112"/>
      <c r="L53" s="112"/>
    </row>
    <row r="54" spans="1:12" s="27" customFormat="1" ht="25.5">
      <c r="A54" s="146"/>
      <c r="B54" s="147" t="s">
        <v>275</v>
      </c>
      <c r="C54" s="113">
        <f>SUM(C52:C53)</f>
        <v>1014494.9000000001</v>
      </c>
      <c r="D54" s="113">
        <f>SUM(D52:D53)</f>
        <v>1131458.5750000002</v>
      </c>
      <c r="E54" s="113">
        <f t="shared" si="0"/>
        <v>116963.67500000005</v>
      </c>
      <c r="F54" s="145">
        <f t="shared" si="1"/>
        <v>11.529252143110826</v>
      </c>
      <c r="G54" s="113">
        <f>SUM(G52:G53)</f>
        <v>126563.322</v>
      </c>
      <c r="H54" s="113">
        <f>SUM(H52:H53)</f>
        <v>161345.055</v>
      </c>
      <c r="I54" s="113">
        <f t="shared" si="2"/>
        <v>34781.73299999999</v>
      </c>
      <c r="J54" s="145">
        <f t="shared" si="3"/>
        <v>27.48168462265868</v>
      </c>
      <c r="K54" s="116"/>
      <c r="L54" s="116"/>
    </row>
    <row r="55" spans="1:12" ht="33.75" customHeight="1">
      <c r="A55" s="168" t="s">
        <v>226</v>
      </c>
      <c r="B55" s="168"/>
      <c r="C55" s="168"/>
      <c r="D55" s="168"/>
      <c r="E55" s="168"/>
      <c r="F55" s="168"/>
      <c r="G55" s="168"/>
      <c r="H55" s="168"/>
      <c r="I55" s="168"/>
      <c r="J55" s="168"/>
      <c r="L55" s="112"/>
    </row>
    <row r="56" spans="1:12" ht="15">
      <c r="A56" s="9"/>
      <c r="B56" s="9"/>
      <c r="C56" s="9"/>
      <c r="D56" s="9"/>
      <c r="E56" s="9"/>
      <c r="F56" s="137"/>
      <c r="G56" s="124"/>
      <c r="H56" s="9"/>
      <c r="I56" s="9"/>
      <c r="J56" s="9"/>
      <c r="L56" s="112"/>
    </row>
    <row r="57" spans="1:12" ht="20.25">
      <c r="A57" s="45" t="s">
        <v>24</v>
      </c>
      <c r="B57" s="46" t="s">
        <v>25</v>
      </c>
      <c r="C57" s="34">
        <f>C58</f>
        <v>42440.894</v>
      </c>
      <c r="D57" s="34">
        <f>D58</f>
        <v>45813.275</v>
      </c>
      <c r="E57" s="34">
        <f>SUM(D57-C57)</f>
        <v>3372.381000000001</v>
      </c>
      <c r="F57" s="95">
        <f>(E57/C57)*100</f>
        <v>7.946064943872297</v>
      </c>
      <c r="G57" s="34">
        <f>G58</f>
        <v>1275.418</v>
      </c>
      <c r="H57" s="34">
        <f>H58</f>
        <v>496.715</v>
      </c>
      <c r="I57" s="34">
        <f>SUM(H57-G57)</f>
        <v>-778.703</v>
      </c>
      <c r="J57" s="95">
        <f>(I57/G57)*100</f>
        <v>-61.054728724230024</v>
      </c>
      <c r="L57" s="144"/>
    </row>
    <row r="58" spans="1:12" ht="18.75">
      <c r="A58" s="47" t="s">
        <v>26</v>
      </c>
      <c r="B58" s="48" t="s">
        <v>27</v>
      </c>
      <c r="C58" s="44">
        <v>42440.894</v>
      </c>
      <c r="D58" s="139">
        <v>45813.275</v>
      </c>
      <c r="E58" s="34">
        <f aca="true" t="shared" si="4" ref="E58:E127">SUM(D58-C58)</f>
        <v>3372.381000000001</v>
      </c>
      <c r="F58" s="95">
        <f aca="true" t="shared" si="5" ref="F58:F127">(E58/C58)*100</f>
        <v>7.946064943872297</v>
      </c>
      <c r="G58" s="130">
        <v>1275.418</v>
      </c>
      <c r="H58" s="130">
        <v>496.715</v>
      </c>
      <c r="I58" s="34">
        <f>SUM(H58-G58)</f>
        <v>-778.703</v>
      </c>
      <c r="J58" s="95">
        <f>(I58/G58)*100</f>
        <v>-61.054728724230024</v>
      </c>
      <c r="L58" s="144"/>
    </row>
    <row r="59" spans="1:12" ht="40.5">
      <c r="A59" s="49" t="s">
        <v>28</v>
      </c>
      <c r="B59" s="50" t="s">
        <v>29</v>
      </c>
      <c r="C59" s="23">
        <f>C60</f>
        <v>527.454</v>
      </c>
      <c r="D59" s="23">
        <f>D60</f>
        <v>548.19</v>
      </c>
      <c r="E59" s="34">
        <f t="shared" si="4"/>
        <v>20.736000000000104</v>
      </c>
      <c r="F59" s="95">
        <f t="shared" si="5"/>
        <v>3.93133808825037</v>
      </c>
      <c r="G59" s="23"/>
      <c r="H59" s="23"/>
      <c r="I59" s="34"/>
      <c r="J59" s="95"/>
      <c r="L59" s="144"/>
    </row>
    <row r="60" spans="1:12" ht="18.75">
      <c r="A60" s="51" t="s">
        <v>30</v>
      </c>
      <c r="B60" s="52" t="s">
        <v>31</v>
      </c>
      <c r="C60" s="14">
        <v>527.454</v>
      </c>
      <c r="D60" s="14">
        <v>548.19</v>
      </c>
      <c r="E60" s="34">
        <f t="shared" si="4"/>
        <v>20.736000000000104</v>
      </c>
      <c r="F60" s="95">
        <f t="shared" si="5"/>
        <v>3.93133808825037</v>
      </c>
      <c r="G60" s="14"/>
      <c r="H60" s="14"/>
      <c r="I60" s="34"/>
      <c r="J60" s="95"/>
      <c r="L60" s="144"/>
    </row>
    <row r="61" spans="1:12" ht="20.25">
      <c r="A61" s="49" t="s">
        <v>32</v>
      </c>
      <c r="B61" s="53" t="s">
        <v>33</v>
      </c>
      <c r="C61" s="23">
        <f>SUM(C62:C73)</f>
        <v>317219.113</v>
      </c>
      <c r="D61" s="23">
        <f>SUM(D62:D73)</f>
        <v>325461.41099999996</v>
      </c>
      <c r="E61" s="34">
        <f t="shared" si="4"/>
        <v>8242.297999999952</v>
      </c>
      <c r="F61" s="95">
        <f t="shared" si="5"/>
        <v>2.5982980413919607</v>
      </c>
      <c r="G61" s="23">
        <f>SUM(G62:G73)</f>
        <v>23311.925</v>
      </c>
      <c r="H61" s="23">
        <f>SUM(H62:H73)</f>
        <v>20963.712</v>
      </c>
      <c r="I61" s="34">
        <f>SUM(H61-G61)</f>
        <v>-2348.2129999999997</v>
      </c>
      <c r="J61" s="95">
        <f>(I61/G61)*100</f>
        <v>-10.073011988499447</v>
      </c>
      <c r="L61" s="144"/>
    </row>
    <row r="62" spans="1:12" ht="18.75">
      <c r="A62" s="51" t="s">
        <v>34</v>
      </c>
      <c r="B62" s="48" t="s">
        <v>35</v>
      </c>
      <c r="C62" s="14">
        <v>112015.611</v>
      </c>
      <c r="D62" s="14">
        <v>116346.97</v>
      </c>
      <c r="E62" s="34">
        <f t="shared" si="4"/>
        <v>4331.358999999997</v>
      </c>
      <c r="F62" s="95">
        <f t="shared" si="5"/>
        <v>3.8667458591999258</v>
      </c>
      <c r="G62" s="44">
        <v>16898.398</v>
      </c>
      <c r="H62" s="44">
        <v>13521.917</v>
      </c>
      <c r="I62" s="34">
        <f>SUM(H62-G62)</f>
        <v>-3376.4810000000016</v>
      </c>
      <c r="J62" s="95">
        <f>(I62/G62)*100</f>
        <v>-19.98107157850112</v>
      </c>
      <c r="L62" s="144"/>
    </row>
    <row r="63" spans="1:12" ht="37.5">
      <c r="A63" s="51" t="s">
        <v>36</v>
      </c>
      <c r="B63" s="48" t="s">
        <v>37</v>
      </c>
      <c r="C63" s="130">
        <v>177276.947</v>
      </c>
      <c r="D63" s="130">
        <v>179921.333</v>
      </c>
      <c r="E63" s="34">
        <f t="shared" si="4"/>
        <v>2644.3860000000277</v>
      </c>
      <c r="F63" s="95">
        <f t="shared" si="5"/>
        <v>1.4916694159901276</v>
      </c>
      <c r="G63" s="44">
        <v>5726.127</v>
      </c>
      <c r="H63" s="44">
        <v>7023.104</v>
      </c>
      <c r="I63" s="34">
        <f>SUM(H63-G63)</f>
        <v>1296.9769999999999</v>
      </c>
      <c r="J63" s="95">
        <f>(I63/G63)*100</f>
        <v>22.650161269563178</v>
      </c>
      <c r="L63" s="144"/>
    </row>
    <row r="64" spans="1:12" ht="18.75">
      <c r="A64" s="51" t="s">
        <v>38</v>
      </c>
      <c r="B64" s="48" t="s">
        <v>39</v>
      </c>
      <c r="C64" s="14">
        <v>3252.281</v>
      </c>
      <c r="D64" s="14">
        <v>3159.615</v>
      </c>
      <c r="E64" s="34">
        <f t="shared" si="4"/>
        <v>-92.66600000000017</v>
      </c>
      <c r="F64" s="95">
        <f t="shared" si="5"/>
        <v>-2.8492617950294017</v>
      </c>
      <c r="G64" s="44">
        <v>64.826</v>
      </c>
      <c r="H64" s="44">
        <v>29.354</v>
      </c>
      <c r="I64" s="34">
        <f>SUM(H64-G64)</f>
        <v>-35.471999999999994</v>
      </c>
      <c r="J64" s="95">
        <f>(I64/G64)*100</f>
        <v>-54.71878567241538</v>
      </c>
      <c r="L64" s="144"/>
    </row>
    <row r="65" spans="1:12" ht="18.75">
      <c r="A65" s="51" t="s">
        <v>40</v>
      </c>
      <c r="B65" s="48" t="s">
        <v>41</v>
      </c>
      <c r="C65" s="14">
        <v>962.466</v>
      </c>
      <c r="D65" s="14">
        <v>1335.909</v>
      </c>
      <c r="E65" s="34">
        <f t="shared" si="4"/>
        <v>373.4430000000001</v>
      </c>
      <c r="F65" s="95">
        <f t="shared" si="5"/>
        <v>38.80064334740137</v>
      </c>
      <c r="G65" s="44"/>
      <c r="H65" s="44"/>
      <c r="I65" s="34"/>
      <c r="J65" s="95"/>
      <c r="L65" s="144"/>
    </row>
    <row r="66" spans="1:12" ht="37.5">
      <c r="A66" s="51" t="s">
        <v>42</v>
      </c>
      <c r="B66" s="48" t="s">
        <v>43</v>
      </c>
      <c r="C66" s="14">
        <v>4800.845</v>
      </c>
      <c r="D66" s="14">
        <v>4891.294</v>
      </c>
      <c r="E66" s="34">
        <f t="shared" si="4"/>
        <v>90.44899999999961</v>
      </c>
      <c r="F66" s="95">
        <f t="shared" si="5"/>
        <v>1.884022500205685</v>
      </c>
      <c r="G66" s="139">
        <v>61.908</v>
      </c>
      <c r="H66" s="139">
        <v>5.419</v>
      </c>
      <c r="I66" s="34">
        <f>SUM(H66-G66)</f>
        <v>-56.489000000000004</v>
      </c>
      <c r="J66" s="95">
        <f>(I66/G66)*100</f>
        <v>-91.24668863474834</v>
      </c>
      <c r="L66" s="144"/>
    </row>
    <row r="67" spans="1:12" ht="18.75">
      <c r="A67" s="51" t="s">
        <v>44</v>
      </c>
      <c r="B67" s="48" t="s">
        <v>45</v>
      </c>
      <c r="C67" s="14">
        <v>10809.291</v>
      </c>
      <c r="D67" s="14">
        <v>11327.939</v>
      </c>
      <c r="E67" s="34">
        <f t="shared" si="4"/>
        <v>518.648000000001</v>
      </c>
      <c r="F67" s="95">
        <f t="shared" si="5"/>
        <v>4.798168538528578</v>
      </c>
      <c r="G67" s="44">
        <v>164.533</v>
      </c>
      <c r="H67" s="44">
        <v>92.785</v>
      </c>
      <c r="I67" s="34">
        <f>SUM(H67-G67)</f>
        <v>-71.74799999999999</v>
      </c>
      <c r="J67" s="95">
        <f>(I67/G67)*100</f>
        <v>-43.607057550764885</v>
      </c>
      <c r="L67" s="144"/>
    </row>
    <row r="68" spans="1:12" ht="18.75">
      <c r="A68" s="51" t="s">
        <v>288</v>
      </c>
      <c r="B68" s="48" t="s">
        <v>291</v>
      </c>
      <c r="C68" s="14">
        <v>514.417</v>
      </c>
      <c r="D68" s="14">
        <v>915.213</v>
      </c>
      <c r="E68" s="34">
        <f t="shared" si="4"/>
        <v>400.79599999999994</v>
      </c>
      <c r="F68" s="95">
        <f t="shared" si="5"/>
        <v>77.91266618327153</v>
      </c>
      <c r="G68" s="44"/>
      <c r="H68" s="44"/>
      <c r="I68" s="34"/>
      <c r="J68" s="95"/>
      <c r="L68" s="144"/>
    </row>
    <row r="69" spans="1:12" ht="18.75">
      <c r="A69" s="51" t="s">
        <v>46</v>
      </c>
      <c r="B69" s="48" t="s">
        <v>47</v>
      </c>
      <c r="C69" s="14">
        <v>3451.516</v>
      </c>
      <c r="D69" s="14">
        <v>3391.625</v>
      </c>
      <c r="E69" s="34">
        <f t="shared" si="4"/>
        <v>-59.891000000000076</v>
      </c>
      <c r="F69" s="95">
        <f t="shared" si="5"/>
        <v>-1.7352085286581338</v>
      </c>
      <c r="G69" s="44">
        <v>291.099</v>
      </c>
      <c r="H69" s="44">
        <v>226.324</v>
      </c>
      <c r="I69" s="34">
        <f>SUM(H69-G69)</f>
        <v>-64.77499999999998</v>
      </c>
      <c r="J69" s="95">
        <f>(I69/G69)*100</f>
        <v>-22.251879944623642</v>
      </c>
      <c r="L69" s="144"/>
    </row>
    <row r="70" spans="1:12" ht="37.5">
      <c r="A70" s="51" t="s">
        <v>48</v>
      </c>
      <c r="B70" s="48" t="s">
        <v>49</v>
      </c>
      <c r="C70" s="14">
        <v>3443.358</v>
      </c>
      <c r="D70" s="14">
        <v>3580.632</v>
      </c>
      <c r="E70" s="34">
        <f t="shared" si="4"/>
        <v>137.2739999999999</v>
      </c>
      <c r="F70" s="95">
        <f t="shared" si="5"/>
        <v>3.986631654332773</v>
      </c>
      <c r="G70" s="44">
        <v>102.915</v>
      </c>
      <c r="H70" s="44">
        <v>60.496</v>
      </c>
      <c r="I70" s="34">
        <f>SUM(H70-G70)</f>
        <v>-42.419000000000004</v>
      </c>
      <c r="J70" s="95">
        <f>(I70/G70)*100</f>
        <v>-41.217509595297095</v>
      </c>
      <c r="L70" s="144"/>
    </row>
    <row r="71" spans="1:12" ht="18.75">
      <c r="A71" s="51" t="s">
        <v>50</v>
      </c>
      <c r="B71" s="48" t="s">
        <v>51</v>
      </c>
      <c r="C71" s="130">
        <v>505.001</v>
      </c>
      <c r="D71" s="130">
        <v>470.471</v>
      </c>
      <c r="E71" s="34">
        <f t="shared" si="4"/>
        <v>-34.52999999999997</v>
      </c>
      <c r="F71" s="95">
        <f t="shared" si="5"/>
        <v>-6.83761022255401</v>
      </c>
      <c r="G71" s="44">
        <v>2.119</v>
      </c>
      <c r="H71" s="44">
        <v>4.313</v>
      </c>
      <c r="I71" s="34">
        <f>SUM(H71-G71)</f>
        <v>2.1939999999999995</v>
      </c>
      <c r="J71" s="95">
        <f>(I71/G71)*100</f>
        <v>103.53940537989614</v>
      </c>
      <c r="L71" s="144"/>
    </row>
    <row r="72" spans="1:12" ht="18.75">
      <c r="A72" s="51" t="s">
        <v>279</v>
      </c>
      <c r="B72" s="48" t="s">
        <v>284</v>
      </c>
      <c r="C72" s="14">
        <v>10</v>
      </c>
      <c r="D72" s="14">
        <v>10</v>
      </c>
      <c r="E72" s="34">
        <f>SUM(D72-C72)</f>
        <v>0</v>
      </c>
      <c r="F72" s="95">
        <f>(E72/C72)*100</f>
        <v>0</v>
      </c>
      <c r="G72" s="44"/>
      <c r="H72" s="44"/>
      <c r="I72" s="34"/>
      <c r="J72" s="95"/>
      <c r="L72" s="144"/>
    </row>
    <row r="73" spans="1:12" ht="37.5">
      <c r="A73" s="51" t="s">
        <v>52</v>
      </c>
      <c r="B73" s="54" t="s">
        <v>53</v>
      </c>
      <c r="C73" s="14">
        <v>177.38</v>
      </c>
      <c r="D73" s="14">
        <v>110.41</v>
      </c>
      <c r="E73" s="34">
        <f t="shared" si="4"/>
        <v>-66.97</v>
      </c>
      <c r="F73" s="95">
        <f>(E73/C73)*100</f>
        <v>-37.75510204081633</v>
      </c>
      <c r="G73" s="44"/>
      <c r="H73" s="44"/>
      <c r="I73" s="34"/>
      <c r="J73" s="95"/>
      <c r="L73" s="144"/>
    </row>
    <row r="74" spans="1:12" ht="18.75">
      <c r="A74" s="51"/>
      <c r="B74" s="54"/>
      <c r="C74" s="14"/>
      <c r="D74" s="14"/>
      <c r="E74" s="34"/>
      <c r="F74" s="95"/>
      <c r="G74" s="14"/>
      <c r="H74" s="14"/>
      <c r="I74" s="34"/>
      <c r="J74" s="95"/>
      <c r="L74" s="144"/>
    </row>
    <row r="75" spans="1:12" ht="20.25">
      <c r="A75" s="55" t="s">
        <v>54</v>
      </c>
      <c r="B75" s="50" t="s">
        <v>55</v>
      </c>
      <c r="C75" s="23">
        <f>SUM(C76:C84)</f>
        <v>200259.877</v>
      </c>
      <c r="D75" s="23">
        <f>SUM(D76:D84)</f>
        <v>197131.62600000002</v>
      </c>
      <c r="E75" s="34">
        <f t="shared" si="4"/>
        <v>-3128.2509999999893</v>
      </c>
      <c r="F75" s="95">
        <f t="shared" si="5"/>
        <v>-1.5620957362317711</v>
      </c>
      <c r="G75" s="23">
        <f>SUM(G76:G84)</f>
        <v>12435.336</v>
      </c>
      <c r="H75" s="23">
        <f>SUM(H76:H84)</f>
        <v>13644.516999999998</v>
      </c>
      <c r="I75" s="34">
        <f aca="true" t="shared" si="6" ref="I75:I82">SUM(H75-G75)</f>
        <v>1209.1809999999987</v>
      </c>
      <c r="J75" s="95">
        <f aca="true" t="shared" si="7" ref="J75:J82">(I75/G75)*100</f>
        <v>9.723750126253112</v>
      </c>
      <c r="L75" s="144"/>
    </row>
    <row r="76" spans="1:12" ht="18.75">
      <c r="A76" s="51" t="s">
        <v>56</v>
      </c>
      <c r="B76" s="48" t="s">
        <v>57</v>
      </c>
      <c r="C76" s="44">
        <v>96543.086</v>
      </c>
      <c r="D76" s="44">
        <v>101474.672</v>
      </c>
      <c r="E76" s="34">
        <f t="shared" si="4"/>
        <v>4931.58600000001</v>
      </c>
      <c r="F76" s="95">
        <f t="shared" si="5"/>
        <v>5.108171081251753</v>
      </c>
      <c r="G76" s="44">
        <v>7463.221</v>
      </c>
      <c r="H76" s="44">
        <v>8841.409</v>
      </c>
      <c r="I76" s="34">
        <f t="shared" si="6"/>
        <v>1378.188</v>
      </c>
      <c r="J76" s="95">
        <f t="shared" si="7"/>
        <v>18.466396747463328</v>
      </c>
      <c r="L76" s="144"/>
    </row>
    <row r="77" spans="1:12" ht="18.75">
      <c r="A77" s="51" t="s">
        <v>58</v>
      </c>
      <c r="B77" s="48" t="s">
        <v>59</v>
      </c>
      <c r="C77" s="44">
        <v>26237.229</v>
      </c>
      <c r="D77" s="44">
        <v>26564.681</v>
      </c>
      <c r="E77" s="34">
        <f t="shared" si="4"/>
        <v>327.45200000000114</v>
      </c>
      <c r="F77" s="95">
        <f t="shared" si="5"/>
        <v>1.2480433814104421</v>
      </c>
      <c r="G77" s="44">
        <v>1520.411</v>
      </c>
      <c r="H77" s="44">
        <v>2144.454</v>
      </c>
      <c r="I77" s="34">
        <f t="shared" si="6"/>
        <v>624.0430000000001</v>
      </c>
      <c r="J77" s="95">
        <f t="shared" si="7"/>
        <v>41.044362346760195</v>
      </c>
      <c r="L77" s="144"/>
    </row>
    <row r="78" spans="1:12" ht="18.75">
      <c r="A78" s="51" t="s">
        <v>60</v>
      </c>
      <c r="B78" s="48" t="s">
        <v>61</v>
      </c>
      <c r="C78" s="44">
        <v>11509.01</v>
      </c>
      <c r="D78" s="44"/>
      <c r="E78" s="34">
        <f t="shared" si="4"/>
        <v>-11509.01</v>
      </c>
      <c r="F78" s="95">
        <f t="shared" si="5"/>
        <v>-100</v>
      </c>
      <c r="G78" s="44">
        <v>47.446</v>
      </c>
      <c r="H78" s="44"/>
      <c r="I78" s="34">
        <f t="shared" si="6"/>
        <v>-47.446</v>
      </c>
      <c r="J78" s="95">
        <f t="shared" si="7"/>
        <v>-100</v>
      </c>
      <c r="L78" s="144"/>
    </row>
    <row r="79" spans="1:12" ht="37.5">
      <c r="A79" s="51" t="s">
        <v>62</v>
      </c>
      <c r="B79" s="48" t="s">
        <v>63</v>
      </c>
      <c r="C79" s="44">
        <v>24102.716</v>
      </c>
      <c r="D79" s="44">
        <v>12242.303</v>
      </c>
      <c r="E79" s="34">
        <f t="shared" si="4"/>
        <v>-11860.413</v>
      </c>
      <c r="F79" s="95">
        <f t="shared" si="5"/>
        <v>-49.20778637561012</v>
      </c>
      <c r="G79" s="44">
        <v>734.527</v>
      </c>
      <c r="H79" s="44">
        <v>132.847</v>
      </c>
      <c r="I79" s="34">
        <f t="shared" si="6"/>
        <v>-601.6800000000001</v>
      </c>
      <c r="J79" s="95">
        <f t="shared" si="7"/>
        <v>-81.91393917446193</v>
      </c>
      <c r="L79" s="144"/>
    </row>
    <row r="80" spans="1:12" ht="18.75">
      <c r="A80" s="51" t="s">
        <v>64</v>
      </c>
      <c r="B80" s="48" t="s">
        <v>65</v>
      </c>
      <c r="C80" s="44">
        <v>3949.721</v>
      </c>
      <c r="D80" s="44">
        <v>4462.756</v>
      </c>
      <c r="E80" s="34">
        <f t="shared" si="4"/>
        <v>513.0350000000003</v>
      </c>
      <c r="F80" s="95">
        <f t="shared" si="5"/>
        <v>12.989145309250965</v>
      </c>
      <c r="G80" s="44">
        <v>47.107</v>
      </c>
      <c r="H80" s="44">
        <v>76.872</v>
      </c>
      <c r="I80" s="34">
        <f t="shared" si="6"/>
        <v>29.765</v>
      </c>
      <c r="J80" s="95">
        <f t="shared" si="7"/>
        <v>63.18593839556754</v>
      </c>
      <c r="L80" s="144"/>
    </row>
    <row r="81" spans="1:12" ht="18.75">
      <c r="A81" s="51" t="s">
        <v>304</v>
      </c>
      <c r="B81" s="48" t="s">
        <v>305</v>
      </c>
      <c r="C81" s="139">
        <v>36126.758</v>
      </c>
      <c r="D81" s="139">
        <v>50536.312</v>
      </c>
      <c r="E81" s="34">
        <f>SUM(D81-C81)</f>
        <v>14409.553999999996</v>
      </c>
      <c r="F81" s="95">
        <f>(E81/C81)*100</f>
        <v>39.88609772291218</v>
      </c>
      <c r="G81" s="44">
        <v>2554.277</v>
      </c>
      <c r="H81" s="44">
        <v>2437.889</v>
      </c>
      <c r="I81" s="34">
        <f>SUM(H81-G81)</f>
        <v>-116.38799999999992</v>
      </c>
      <c r="J81" s="95">
        <f>(I81/G81)*100</f>
        <v>-4.556592726630663</v>
      </c>
      <c r="L81" s="144"/>
    </row>
    <row r="82" spans="1:12" ht="18.75">
      <c r="A82" s="51" t="s">
        <v>66</v>
      </c>
      <c r="B82" s="48" t="s">
        <v>67</v>
      </c>
      <c r="C82" s="44">
        <v>1791.357</v>
      </c>
      <c r="D82" s="44">
        <v>1850.902</v>
      </c>
      <c r="E82" s="34">
        <f t="shared" si="4"/>
        <v>59.54500000000007</v>
      </c>
      <c r="F82" s="95">
        <f t="shared" si="5"/>
        <v>3.3240163741789086</v>
      </c>
      <c r="G82" s="44">
        <v>68.347</v>
      </c>
      <c r="H82" s="44">
        <v>11.046</v>
      </c>
      <c r="I82" s="34">
        <f t="shared" si="6"/>
        <v>-57.300999999999995</v>
      </c>
      <c r="J82" s="95">
        <f t="shared" si="7"/>
        <v>-83.83835428036343</v>
      </c>
      <c r="L82" s="144"/>
    </row>
    <row r="83" spans="1:12" ht="18.75">
      <c r="A83" s="51"/>
      <c r="B83" s="48"/>
      <c r="C83" s="14"/>
      <c r="D83" s="14"/>
      <c r="E83" s="34"/>
      <c r="F83" s="95"/>
      <c r="G83" s="14"/>
      <c r="H83" s="14"/>
      <c r="I83" s="34"/>
      <c r="J83" s="95"/>
      <c r="L83" s="144"/>
    </row>
    <row r="84" spans="1:12" ht="18.75">
      <c r="A84" s="51"/>
      <c r="B84" s="56"/>
      <c r="C84" s="14"/>
      <c r="D84" s="14"/>
      <c r="E84" s="34"/>
      <c r="F84" s="95"/>
      <c r="G84" s="14"/>
      <c r="H84" s="14"/>
      <c r="I84" s="34"/>
      <c r="J84" s="95"/>
      <c r="L84" s="144"/>
    </row>
    <row r="85" spans="1:12" ht="20.25">
      <c r="A85" s="49" t="s">
        <v>68</v>
      </c>
      <c r="B85" s="50" t="s">
        <v>69</v>
      </c>
      <c r="C85" s="23">
        <f>SUM(C86:C130)</f>
        <v>332359.559</v>
      </c>
      <c r="D85" s="23">
        <f>SUM(D86:D130)</f>
        <v>367566.3090000001</v>
      </c>
      <c r="E85" s="34">
        <f t="shared" si="4"/>
        <v>35206.75000000012</v>
      </c>
      <c r="F85" s="95">
        <f t="shared" si="5"/>
        <v>10.592970488325902</v>
      </c>
      <c r="G85" s="23">
        <f>SUM(G86:G130)</f>
        <v>810.729</v>
      </c>
      <c r="H85" s="23">
        <f>SUM(H86:H130)</f>
        <v>795.356</v>
      </c>
      <c r="I85" s="34">
        <f>SUM(H85-G85)</f>
        <v>-15.373000000000047</v>
      </c>
      <c r="J85" s="95">
        <f>(I85/G85)*100</f>
        <v>-1.89619465937447</v>
      </c>
      <c r="L85" s="144"/>
    </row>
    <row r="86" spans="1:12" ht="198" customHeight="1">
      <c r="A86" s="51" t="s">
        <v>70</v>
      </c>
      <c r="B86" s="48" t="s">
        <v>71</v>
      </c>
      <c r="C86" s="87">
        <v>31525.516</v>
      </c>
      <c r="D86" s="87">
        <v>26917.751</v>
      </c>
      <c r="E86" s="34">
        <f t="shared" si="4"/>
        <v>-4607.764999999999</v>
      </c>
      <c r="F86" s="95">
        <f t="shared" si="5"/>
        <v>-14.615985984178655</v>
      </c>
      <c r="G86" s="14"/>
      <c r="H86" s="14"/>
      <c r="I86" s="34"/>
      <c r="J86" s="95"/>
      <c r="L86" s="144"/>
    </row>
    <row r="87" spans="1:12" ht="225" customHeight="1">
      <c r="A87" s="51" t="s">
        <v>72</v>
      </c>
      <c r="B87" s="52" t="s">
        <v>73</v>
      </c>
      <c r="C87" s="14">
        <v>45.194</v>
      </c>
      <c r="D87" s="14">
        <v>75.028</v>
      </c>
      <c r="E87" s="34">
        <f t="shared" si="4"/>
        <v>29.834000000000003</v>
      </c>
      <c r="F87" s="95">
        <f t="shared" si="5"/>
        <v>66.01318759127318</v>
      </c>
      <c r="G87" s="14"/>
      <c r="H87" s="14"/>
      <c r="I87" s="34"/>
      <c r="J87" s="95"/>
      <c r="L87" s="144"/>
    </row>
    <row r="88" spans="1:12" ht="237" customHeight="1">
      <c r="A88" s="57" t="s">
        <v>74</v>
      </c>
      <c r="B88" s="58" t="s">
        <v>75</v>
      </c>
      <c r="C88" s="15">
        <v>98.121</v>
      </c>
      <c r="D88" s="15">
        <v>357.544</v>
      </c>
      <c r="E88" s="36">
        <f t="shared" si="4"/>
        <v>259.423</v>
      </c>
      <c r="F88" s="96" t="s">
        <v>323</v>
      </c>
      <c r="G88" s="15">
        <v>0.966</v>
      </c>
      <c r="H88" s="15"/>
      <c r="I88" s="36">
        <f>SUM(H88-G88)</f>
        <v>-0.966</v>
      </c>
      <c r="J88" s="96">
        <f>(I88/G88)*100</f>
        <v>-100</v>
      </c>
      <c r="L88" s="144"/>
    </row>
    <row r="89" spans="1:12" ht="292.5" customHeight="1">
      <c r="A89" s="169" t="s">
        <v>76</v>
      </c>
      <c r="B89" s="8" t="s">
        <v>77</v>
      </c>
      <c r="C89" s="15">
        <v>6327.065</v>
      </c>
      <c r="D89" s="15">
        <v>6009.451</v>
      </c>
      <c r="E89" s="38">
        <f t="shared" si="4"/>
        <v>-317.6139999999996</v>
      </c>
      <c r="F89" s="95">
        <f t="shared" si="5"/>
        <v>-5.019926300741333</v>
      </c>
      <c r="G89" s="15"/>
      <c r="H89" s="15"/>
      <c r="I89" s="35"/>
      <c r="J89" s="97"/>
      <c r="L89" s="144"/>
    </row>
    <row r="90" spans="1:12" ht="262.5">
      <c r="A90" s="170"/>
      <c r="B90" s="60" t="s">
        <v>232</v>
      </c>
      <c r="C90" s="16"/>
      <c r="D90" s="16"/>
      <c r="E90" s="39"/>
      <c r="F90" s="95"/>
      <c r="G90" s="16"/>
      <c r="H90" s="16"/>
      <c r="I90" s="34"/>
      <c r="J90" s="95"/>
      <c r="L90" s="144"/>
    </row>
    <row r="91" spans="1:12" ht="409.5" customHeight="1">
      <c r="A91" s="59" t="s">
        <v>264</v>
      </c>
      <c r="B91" s="61" t="s">
        <v>269</v>
      </c>
      <c r="C91" s="16">
        <v>0.415</v>
      </c>
      <c r="D91" s="16">
        <v>0.539</v>
      </c>
      <c r="E91" s="39"/>
      <c r="F91" s="95"/>
      <c r="G91" s="16"/>
      <c r="H91" s="16"/>
      <c r="I91" s="34"/>
      <c r="J91" s="95"/>
      <c r="L91" s="144"/>
    </row>
    <row r="92" spans="1:12" ht="80.25" customHeight="1">
      <c r="A92" s="51" t="s">
        <v>78</v>
      </c>
      <c r="B92" s="52" t="s">
        <v>79</v>
      </c>
      <c r="C92" s="14">
        <v>1282.384</v>
      </c>
      <c r="D92" s="14">
        <v>1206.215</v>
      </c>
      <c r="E92" s="34">
        <f t="shared" si="4"/>
        <v>-76.1690000000001</v>
      </c>
      <c r="F92" s="95">
        <f t="shared" si="5"/>
        <v>-5.939640544485902</v>
      </c>
      <c r="G92" s="14"/>
      <c r="H92" s="14"/>
      <c r="I92" s="34"/>
      <c r="J92" s="95"/>
      <c r="L92" s="144"/>
    </row>
    <row r="93" spans="1:12" ht="77.25" customHeight="1">
      <c r="A93" s="57" t="s">
        <v>265</v>
      </c>
      <c r="B93" s="62" t="s">
        <v>268</v>
      </c>
      <c r="C93" s="14">
        <v>1.991</v>
      </c>
      <c r="D93" s="130">
        <v>2.157</v>
      </c>
      <c r="E93" s="34">
        <f>SUM(D93-C93)</f>
        <v>0.16599999999999993</v>
      </c>
      <c r="F93" s="95">
        <f>(E93/C93)*100</f>
        <v>8.3375188347564</v>
      </c>
      <c r="G93" s="14"/>
      <c r="H93" s="14"/>
      <c r="I93" s="34"/>
      <c r="J93" s="95"/>
      <c r="L93" s="144"/>
    </row>
    <row r="94" spans="1:12" ht="80.25" customHeight="1">
      <c r="A94" s="57" t="s">
        <v>80</v>
      </c>
      <c r="B94" s="63" t="s">
        <v>255</v>
      </c>
      <c r="C94" s="14">
        <v>25.896</v>
      </c>
      <c r="D94" s="14">
        <v>16.651</v>
      </c>
      <c r="E94" s="34">
        <f t="shared" si="4"/>
        <v>-9.245000000000001</v>
      </c>
      <c r="F94" s="95">
        <f t="shared" si="5"/>
        <v>-35.700494284831635</v>
      </c>
      <c r="G94" s="14"/>
      <c r="H94" s="14"/>
      <c r="I94" s="34"/>
      <c r="J94" s="95"/>
      <c r="L94" s="144"/>
    </row>
    <row r="95" spans="1:12" ht="50.25" customHeight="1">
      <c r="A95" s="51" t="s">
        <v>81</v>
      </c>
      <c r="B95" s="48" t="s">
        <v>256</v>
      </c>
      <c r="C95" s="14">
        <v>314.481</v>
      </c>
      <c r="D95" s="14">
        <v>317.748</v>
      </c>
      <c r="E95" s="34">
        <f t="shared" si="4"/>
        <v>3.266999999999996</v>
      </c>
      <c r="F95" s="95">
        <f t="shared" si="5"/>
        <v>1.0388544935942063</v>
      </c>
      <c r="G95" s="14"/>
      <c r="H95" s="14"/>
      <c r="I95" s="34"/>
      <c r="J95" s="95"/>
      <c r="L95" s="144"/>
    </row>
    <row r="96" spans="1:12" ht="18.75">
      <c r="A96" s="51" t="s">
        <v>82</v>
      </c>
      <c r="B96" s="48" t="s">
        <v>257</v>
      </c>
      <c r="C96" s="14">
        <v>2166.139</v>
      </c>
      <c r="D96" s="130">
        <v>2233.849</v>
      </c>
      <c r="E96" s="34">
        <f t="shared" si="4"/>
        <v>67.71000000000004</v>
      </c>
      <c r="F96" s="95">
        <f t="shared" si="5"/>
        <v>3.125838184899493</v>
      </c>
      <c r="G96" s="14"/>
      <c r="H96" s="14"/>
      <c r="I96" s="34"/>
      <c r="J96" s="95"/>
      <c r="L96" s="144"/>
    </row>
    <row r="97" spans="1:12" ht="30" customHeight="1">
      <c r="A97" s="59" t="s">
        <v>83</v>
      </c>
      <c r="B97" s="64" t="s">
        <v>84</v>
      </c>
      <c r="C97" s="14">
        <v>1424.367</v>
      </c>
      <c r="D97" s="14">
        <v>1633.047</v>
      </c>
      <c r="E97" s="34">
        <f>SUM(D97-C97)</f>
        <v>208.68000000000006</v>
      </c>
      <c r="F97" s="95">
        <f t="shared" si="5"/>
        <v>14.650718529704779</v>
      </c>
      <c r="G97" s="14"/>
      <c r="H97" s="14"/>
      <c r="I97" s="34"/>
      <c r="J97" s="95"/>
      <c r="L97" s="144"/>
    </row>
    <row r="98" spans="1:12" ht="37.5">
      <c r="A98" s="59" t="s">
        <v>85</v>
      </c>
      <c r="B98" s="64" t="s">
        <v>86</v>
      </c>
      <c r="C98" s="14">
        <v>6.7</v>
      </c>
      <c r="D98" s="14">
        <v>16.223</v>
      </c>
      <c r="E98" s="34">
        <f>SUM(D98-C98)</f>
        <v>9.523</v>
      </c>
      <c r="F98" s="95">
        <f t="shared" si="5"/>
        <v>142.13432835820893</v>
      </c>
      <c r="G98" s="14"/>
      <c r="H98" s="14"/>
      <c r="I98" s="34"/>
      <c r="J98" s="95"/>
      <c r="L98" s="144"/>
    </row>
    <row r="99" spans="1:12" ht="18.75">
      <c r="A99" s="59" t="s">
        <v>87</v>
      </c>
      <c r="B99" s="65" t="s">
        <v>88</v>
      </c>
      <c r="C99" s="14">
        <v>2605.707</v>
      </c>
      <c r="D99" s="14">
        <v>3180.64</v>
      </c>
      <c r="E99" s="34">
        <f t="shared" si="4"/>
        <v>574.933</v>
      </c>
      <c r="F99" s="95">
        <f t="shared" si="5"/>
        <v>22.06437638614012</v>
      </c>
      <c r="G99" s="14"/>
      <c r="H99" s="14"/>
      <c r="I99" s="34"/>
      <c r="J99" s="95"/>
      <c r="L99" s="144"/>
    </row>
    <row r="100" spans="1:12" ht="24" customHeight="1">
      <c r="A100" s="51" t="s">
        <v>89</v>
      </c>
      <c r="B100" s="52" t="s">
        <v>90</v>
      </c>
      <c r="C100" s="14">
        <v>44303.079</v>
      </c>
      <c r="D100" s="130">
        <v>32443.417</v>
      </c>
      <c r="E100" s="34">
        <f t="shared" si="4"/>
        <v>-11859.661999999997</v>
      </c>
      <c r="F100" s="95">
        <f t="shared" si="5"/>
        <v>-26.7693854867288</v>
      </c>
      <c r="G100" s="14"/>
      <c r="H100" s="14"/>
      <c r="I100" s="34"/>
      <c r="J100" s="95"/>
      <c r="L100" s="144"/>
    </row>
    <row r="101" spans="1:12" ht="18.75">
      <c r="A101" s="51" t="s">
        <v>91</v>
      </c>
      <c r="B101" s="52" t="s">
        <v>227</v>
      </c>
      <c r="C101" s="130">
        <v>121839.824</v>
      </c>
      <c r="D101" s="130">
        <v>150426.747</v>
      </c>
      <c r="E101" s="34">
        <f t="shared" si="4"/>
        <v>28586.92300000001</v>
      </c>
      <c r="F101" s="95">
        <f t="shared" si="5"/>
        <v>23.462708711726314</v>
      </c>
      <c r="G101" s="14"/>
      <c r="H101" s="14"/>
      <c r="I101" s="34"/>
      <c r="J101" s="95"/>
      <c r="L101" s="144"/>
    </row>
    <row r="102" spans="1:12" ht="25.5" customHeight="1">
      <c r="A102" s="51" t="s">
        <v>92</v>
      </c>
      <c r="B102" s="48" t="s">
        <v>228</v>
      </c>
      <c r="C102" s="14">
        <v>11427.116</v>
      </c>
      <c r="D102" s="14">
        <v>12492.173</v>
      </c>
      <c r="E102" s="34">
        <f t="shared" si="4"/>
        <v>1065.0570000000007</v>
      </c>
      <c r="F102" s="95">
        <f t="shared" si="5"/>
        <v>9.320435707487354</v>
      </c>
      <c r="G102" s="14"/>
      <c r="H102" s="14"/>
      <c r="I102" s="34"/>
      <c r="J102" s="95"/>
      <c r="L102" s="144"/>
    </row>
    <row r="103" spans="1:12" ht="18.75">
      <c r="A103" s="51" t="s">
        <v>93</v>
      </c>
      <c r="B103" s="52" t="s">
        <v>94</v>
      </c>
      <c r="C103" s="14">
        <v>25750.273</v>
      </c>
      <c r="D103" s="14">
        <v>28507.613</v>
      </c>
      <c r="E103" s="34">
        <f t="shared" si="4"/>
        <v>2757.34</v>
      </c>
      <c r="F103" s="95">
        <f t="shared" si="5"/>
        <v>10.708002979230551</v>
      </c>
      <c r="G103" s="14"/>
      <c r="H103" s="14"/>
      <c r="I103" s="34"/>
      <c r="J103" s="95"/>
      <c r="L103" s="144"/>
    </row>
    <row r="104" spans="1:12" ht="18.75">
      <c r="A104" s="51" t="s">
        <v>95</v>
      </c>
      <c r="B104" s="48" t="s">
        <v>96</v>
      </c>
      <c r="C104" s="14">
        <v>4798.76</v>
      </c>
      <c r="D104" s="14">
        <v>5249.042</v>
      </c>
      <c r="E104" s="34">
        <f t="shared" si="4"/>
        <v>450.28200000000015</v>
      </c>
      <c r="F104" s="95">
        <f t="shared" si="5"/>
        <v>9.383299018913222</v>
      </c>
      <c r="G104" s="14"/>
      <c r="H104" s="14"/>
      <c r="I104" s="34"/>
      <c r="J104" s="95"/>
      <c r="L104" s="144"/>
    </row>
    <row r="105" spans="1:12" ht="18.75">
      <c r="A105" s="51" t="s">
        <v>97</v>
      </c>
      <c r="B105" s="48" t="s">
        <v>98</v>
      </c>
      <c r="C105" s="14">
        <v>484.086</v>
      </c>
      <c r="D105" s="14">
        <v>394.591</v>
      </c>
      <c r="E105" s="34">
        <f t="shared" si="4"/>
        <v>-89.495</v>
      </c>
      <c r="F105" s="95">
        <f t="shared" si="5"/>
        <v>-18.48741752498523</v>
      </c>
      <c r="G105" s="14"/>
      <c r="H105" s="14"/>
      <c r="I105" s="34"/>
      <c r="J105" s="95"/>
      <c r="L105" s="144"/>
    </row>
    <row r="106" spans="1:12" ht="25.5" customHeight="1">
      <c r="A106" s="51" t="s">
        <v>99</v>
      </c>
      <c r="B106" s="48" t="s">
        <v>100</v>
      </c>
      <c r="C106" s="14">
        <v>12934.798</v>
      </c>
      <c r="D106" s="130">
        <v>23622.126</v>
      </c>
      <c r="E106" s="34">
        <f t="shared" si="4"/>
        <v>10687.328</v>
      </c>
      <c r="F106" s="95">
        <f t="shared" si="5"/>
        <v>82.62462235591154</v>
      </c>
      <c r="G106" s="14"/>
      <c r="H106" s="14"/>
      <c r="I106" s="34"/>
      <c r="J106" s="95"/>
      <c r="L106" s="144"/>
    </row>
    <row r="107" spans="1:12" ht="37.5">
      <c r="A107" s="51" t="s">
        <v>101</v>
      </c>
      <c r="B107" s="52" t="s">
        <v>102</v>
      </c>
      <c r="C107" s="14">
        <v>5893.36</v>
      </c>
      <c r="D107" s="14">
        <v>4908.342</v>
      </c>
      <c r="E107" s="34">
        <f t="shared" si="4"/>
        <v>-985.018</v>
      </c>
      <c r="F107" s="95">
        <f t="shared" si="5"/>
        <v>-16.714030705743415</v>
      </c>
      <c r="G107" s="14"/>
      <c r="H107" s="14"/>
      <c r="I107" s="34"/>
      <c r="J107" s="95"/>
      <c r="L107" s="144"/>
    </row>
    <row r="108" spans="1:12" ht="39.75" customHeight="1">
      <c r="A108" s="51" t="s">
        <v>103</v>
      </c>
      <c r="B108" s="52" t="s">
        <v>104</v>
      </c>
      <c r="C108" s="14">
        <v>68.9</v>
      </c>
      <c r="D108" s="14">
        <v>81.809</v>
      </c>
      <c r="E108" s="34">
        <f t="shared" si="4"/>
        <v>12.908999999999992</v>
      </c>
      <c r="F108" s="95">
        <f t="shared" si="5"/>
        <v>18.735849056603758</v>
      </c>
      <c r="G108" s="14"/>
      <c r="H108" s="14"/>
      <c r="I108" s="34"/>
      <c r="J108" s="95"/>
      <c r="L108" s="144"/>
    </row>
    <row r="109" spans="1:12" ht="39.75" customHeight="1">
      <c r="A109" s="51" t="s">
        <v>312</v>
      </c>
      <c r="B109" s="52" t="s">
        <v>313</v>
      </c>
      <c r="C109" s="14"/>
      <c r="D109" s="14">
        <v>1.5</v>
      </c>
      <c r="E109" s="34">
        <f>SUM(D109-C109)</f>
        <v>1.5</v>
      </c>
      <c r="F109" s="95"/>
      <c r="G109" s="14"/>
      <c r="H109" s="14"/>
      <c r="I109" s="34"/>
      <c r="J109" s="95"/>
      <c r="L109" s="144"/>
    </row>
    <row r="110" spans="1:12" ht="18.75">
      <c r="A110" s="66" t="s">
        <v>105</v>
      </c>
      <c r="B110" s="52" t="s">
        <v>106</v>
      </c>
      <c r="C110" s="14">
        <v>1474.885</v>
      </c>
      <c r="D110" s="14">
        <v>1726.941</v>
      </c>
      <c r="E110" s="34">
        <f t="shared" si="4"/>
        <v>252.05600000000004</v>
      </c>
      <c r="F110" s="95">
        <f>(E110/C110)*100</f>
        <v>17.089874803798267</v>
      </c>
      <c r="G110" s="14"/>
      <c r="H110" s="14"/>
      <c r="I110" s="34"/>
      <c r="J110" s="95"/>
      <c r="L110" s="144"/>
    </row>
    <row r="111" spans="1:12" ht="37.5">
      <c r="A111" s="66" t="s">
        <v>107</v>
      </c>
      <c r="B111" s="52" t="s">
        <v>108</v>
      </c>
      <c r="C111" s="130">
        <v>5193.078</v>
      </c>
      <c r="D111" s="130">
        <v>7731.477</v>
      </c>
      <c r="E111" s="34">
        <f t="shared" si="4"/>
        <v>2538.3989999999994</v>
      </c>
      <c r="F111" s="95">
        <f t="shared" si="5"/>
        <v>48.88043276068642</v>
      </c>
      <c r="G111" s="14"/>
      <c r="H111" s="14"/>
      <c r="I111" s="34"/>
      <c r="J111" s="95"/>
      <c r="L111" s="144"/>
    </row>
    <row r="112" spans="1:12" ht="18.75">
      <c r="A112" s="66" t="s">
        <v>109</v>
      </c>
      <c r="B112" s="52" t="s">
        <v>110</v>
      </c>
      <c r="C112" s="14">
        <v>1389.24</v>
      </c>
      <c r="D112" s="14">
        <v>1856.324</v>
      </c>
      <c r="E112" s="34">
        <f t="shared" si="4"/>
        <v>467.08400000000006</v>
      </c>
      <c r="F112" s="95">
        <f t="shared" si="5"/>
        <v>33.621548472546145</v>
      </c>
      <c r="G112" s="14"/>
      <c r="H112" s="14"/>
      <c r="I112" s="34"/>
      <c r="J112" s="95"/>
      <c r="L112" s="144"/>
    </row>
    <row r="113" spans="1:12" ht="18.75">
      <c r="A113" s="66" t="s">
        <v>111</v>
      </c>
      <c r="B113" s="54" t="s">
        <v>229</v>
      </c>
      <c r="C113" s="14">
        <v>254.897</v>
      </c>
      <c r="D113" s="14">
        <v>274.201</v>
      </c>
      <c r="E113" s="34">
        <f t="shared" si="4"/>
        <v>19.30400000000003</v>
      </c>
      <c r="F113" s="95">
        <f t="shared" si="5"/>
        <v>7.573255079502713</v>
      </c>
      <c r="G113" s="14"/>
      <c r="H113" s="14"/>
      <c r="I113" s="34"/>
      <c r="J113" s="95"/>
      <c r="L113" s="144"/>
    </row>
    <row r="114" spans="1:12" ht="18.75" customHeight="1">
      <c r="A114" s="66"/>
      <c r="B114" s="48"/>
      <c r="C114" s="14"/>
      <c r="D114" s="14"/>
      <c r="E114" s="34"/>
      <c r="F114" s="95"/>
      <c r="G114" s="14"/>
      <c r="H114" s="14"/>
      <c r="I114" s="34"/>
      <c r="J114" s="95"/>
      <c r="L114" s="144"/>
    </row>
    <row r="115" spans="1:12" ht="18.75">
      <c r="A115" s="51" t="s">
        <v>112</v>
      </c>
      <c r="B115" s="54" t="s">
        <v>113</v>
      </c>
      <c r="C115" s="14">
        <v>2358.389</v>
      </c>
      <c r="D115" s="14">
        <v>1398.48</v>
      </c>
      <c r="E115" s="34">
        <f t="shared" si="4"/>
        <v>-959.9090000000001</v>
      </c>
      <c r="F115" s="95">
        <f t="shared" si="5"/>
        <v>-40.701894386379855</v>
      </c>
      <c r="G115" s="14">
        <v>105.839</v>
      </c>
      <c r="H115" s="14"/>
      <c r="I115" s="34"/>
      <c r="J115" s="95"/>
      <c r="L115" s="144"/>
    </row>
    <row r="116" spans="1:12" ht="37.5">
      <c r="A116" s="51" t="s">
        <v>114</v>
      </c>
      <c r="B116" s="54" t="s">
        <v>230</v>
      </c>
      <c r="C116" s="14"/>
      <c r="D116" s="14">
        <v>20</v>
      </c>
      <c r="E116" s="34">
        <f t="shared" si="4"/>
        <v>20</v>
      </c>
      <c r="F116" s="95"/>
      <c r="G116" s="14"/>
      <c r="H116" s="14"/>
      <c r="I116" s="34"/>
      <c r="J116" s="95"/>
      <c r="L116" s="144"/>
    </row>
    <row r="117" spans="1:12" ht="18.75">
      <c r="A117" s="66" t="s">
        <v>115</v>
      </c>
      <c r="B117" s="48" t="s">
        <v>116</v>
      </c>
      <c r="C117" s="14">
        <v>373.448</v>
      </c>
      <c r="D117" s="14">
        <v>444.852</v>
      </c>
      <c r="E117" s="34">
        <f t="shared" si="4"/>
        <v>71.404</v>
      </c>
      <c r="F117" s="95">
        <f t="shared" si="5"/>
        <v>19.120198796084058</v>
      </c>
      <c r="G117" s="14">
        <v>39.465</v>
      </c>
      <c r="H117" s="14">
        <v>22.91</v>
      </c>
      <c r="I117" s="34">
        <f>SUM(H117-G117)</f>
        <v>-16.555000000000003</v>
      </c>
      <c r="J117" s="95">
        <f>(I117/G117)*100</f>
        <v>-41.94856201697708</v>
      </c>
      <c r="L117" s="144"/>
    </row>
    <row r="118" spans="1:12" ht="37.5">
      <c r="A118" s="51" t="s">
        <v>117</v>
      </c>
      <c r="B118" s="48" t="s">
        <v>118</v>
      </c>
      <c r="C118" s="14">
        <v>19.8</v>
      </c>
      <c r="D118" s="14">
        <v>41.7</v>
      </c>
      <c r="E118" s="34">
        <f t="shared" si="4"/>
        <v>21.900000000000002</v>
      </c>
      <c r="F118" s="95">
        <f t="shared" si="5"/>
        <v>110.60606060606062</v>
      </c>
      <c r="G118" s="14"/>
      <c r="H118" s="14"/>
      <c r="I118" s="34"/>
      <c r="J118" s="95"/>
      <c r="L118" s="144"/>
    </row>
    <row r="119" spans="1:12" ht="18.75">
      <c r="A119" s="51"/>
      <c r="B119" s="48"/>
      <c r="C119" s="14"/>
      <c r="D119" s="14"/>
      <c r="E119" s="34"/>
      <c r="F119" s="95"/>
      <c r="G119" s="14"/>
      <c r="H119" s="14"/>
      <c r="I119" s="34"/>
      <c r="J119" s="95"/>
      <c r="L119" s="144"/>
    </row>
    <row r="120" spans="1:12" ht="18.75">
      <c r="A120" s="51" t="s">
        <v>120</v>
      </c>
      <c r="B120" s="48" t="s">
        <v>121</v>
      </c>
      <c r="C120" s="14">
        <v>69.13</v>
      </c>
      <c r="D120" s="14">
        <v>160.35</v>
      </c>
      <c r="E120" s="34">
        <f t="shared" si="4"/>
        <v>91.22</v>
      </c>
      <c r="F120" s="95">
        <f t="shared" si="5"/>
        <v>131.95428902068568</v>
      </c>
      <c r="G120" s="14"/>
      <c r="H120" s="14"/>
      <c r="I120" s="34"/>
      <c r="J120" s="95"/>
      <c r="L120" s="144"/>
    </row>
    <row r="121" spans="1:12" ht="66" customHeight="1">
      <c r="A121" s="118" t="s">
        <v>280</v>
      </c>
      <c r="B121" s="120" t="s">
        <v>286</v>
      </c>
      <c r="C121" s="130">
        <v>1694.784</v>
      </c>
      <c r="D121" s="130">
        <v>2637.668</v>
      </c>
      <c r="E121" s="34">
        <f t="shared" si="4"/>
        <v>942.884</v>
      </c>
      <c r="F121" s="95">
        <f t="shared" si="5"/>
        <v>55.63446433291794</v>
      </c>
      <c r="G121" s="14"/>
      <c r="H121" s="14"/>
      <c r="I121" s="34"/>
      <c r="J121" s="95"/>
      <c r="L121" s="144"/>
    </row>
    <row r="122" spans="1:12" ht="36.75" customHeight="1">
      <c r="A122" s="66" t="s">
        <v>122</v>
      </c>
      <c r="B122" s="52" t="s">
        <v>260</v>
      </c>
      <c r="C122" s="14">
        <v>6793.193</v>
      </c>
      <c r="D122" s="14">
        <v>6892.33</v>
      </c>
      <c r="E122" s="34">
        <f t="shared" si="4"/>
        <v>99.13699999999972</v>
      </c>
      <c r="F122" s="95">
        <f t="shared" si="5"/>
        <v>1.4593579190227588</v>
      </c>
      <c r="G122" s="14">
        <v>290.759</v>
      </c>
      <c r="H122" s="14">
        <v>222.101</v>
      </c>
      <c r="I122" s="34">
        <f>SUM(H122-G122)</f>
        <v>-68.65800000000002</v>
      </c>
      <c r="J122" s="95">
        <f>(I122/G122)*100</f>
        <v>-23.613370523354398</v>
      </c>
      <c r="L122" s="144"/>
    </row>
    <row r="123" spans="1:12" ht="85.5" customHeight="1">
      <c r="A123" s="66" t="s">
        <v>258</v>
      </c>
      <c r="B123" s="52" t="s">
        <v>261</v>
      </c>
      <c r="C123" s="14">
        <v>755.054</v>
      </c>
      <c r="D123" s="14">
        <v>817.243</v>
      </c>
      <c r="E123" s="34">
        <f t="shared" si="4"/>
        <v>62.18900000000008</v>
      </c>
      <c r="F123" s="95">
        <f t="shared" si="5"/>
        <v>8.23636455140958</v>
      </c>
      <c r="G123" s="14"/>
      <c r="H123" s="14"/>
      <c r="I123" s="34"/>
      <c r="J123" s="95"/>
      <c r="L123" s="144"/>
    </row>
    <row r="124" spans="1:12" ht="48.75" customHeight="1">
      <c r="A124" s="66" t="s">
        <v>259</v>
      </c>
      <c r="B124" s="52" t="s">
        <v>262</v>
      </c>
      <c r="C124" s="14">
        <v>898.315</v>
      </c>
      <c r="D124" s="14">
        <v>865.033</v>
      </c>
      <c r="E124" s="34">
        <f t="shared" si="4"/>
        <v>-33.28200000000004</v>
      </c>
      <c r="F124" s="95">
        <f t="shared" si="5"/>
        <v>-3.7049364643805385</v>
      </c>
      <c r="G124" s="14">
        <v>69.105</v>
      </c>
      <c r="H124" s="14">
        <v>157.686</v>
      </c>
      <c r="I124" s="34">
        <f>SUM(H124-G124)</f>
        <v>88.581</v>
      </c>
      <c r="J124" s="95">
        <f>(I124/G124)*100</f>
        <v>128.1831994790536</v>
      </c>
      <c r="L124" s="144"/>
    </row>
    <row r="125" spans="1:12" ht="97.5" customHeight="1">
      <c r="A125" s="66" t="s">
        <v>123</v>
      </c>
      <c r="B125" s="48" t="s">
        <v>263</v>
      </c>
      <c r="C125" s="14">
        <v>9.631</v>
      </c>
      <c r="D125" s="14">
        <v>10.433</v>
      </c>
      <c r="E125" s="34">
        <f t="shared" si="4"/>
        <v>0.8019999999999996</v>
      </c>
      <c r="F125" s="95">
        <f t="shared" si="5"/>
        <v>8.32727650295919</v>
      </c>
      <c r="G125" s="14"/>
      <c r="H125" s="14"/>
      <c r="I125" s="34"/>
      <c r="J125" s="95"/>
      <c r="L125" s="144"/>
    </row>
    <row r="126" spans="1:12" ht="29.25" customHeight="1">
      <c r="A126" s="66" t="s">
        <v>124</v>
      </c>
      <c r="B126" s="52" t="s">
        <v>125</v>
      </c>
      <c r="C126" s="14">
        <v>348.384</v>
      </c>
      <c r="D126" s="14">
        <v>395.298</v>
      </c>
      <c r="E126" s="34">
        <f t="shared" si="4"/>
        <v>46.91399999999999</v>
      </c>
      <c r="F126" s="95">
        <f t="shared" si="5"/>
        <v>13.46617525489115</v>
      </c>
      <c r="G126" s="14"/>
      <c r="H126" s="14"/>
      <c r="I126" s="34"/>
      <c r="J126" s="95"/>
      <c r="L126" s="144"/>
    </row>
    <row r="127" spans="1:12" ht="18.75">
      <c r="A127" s="66" t="s">
        <v>126</v>
      </c>
      <c r="B127" s="52" t="s">
        <v>127</v>
      </c>
      <c r="C127" s="14">
        <v>2114.584</v>
      </c>
      <c r="D127" s="14">
        <v>2071.893</v>
      </c>
      <c r="E127" s="34">
        <f t="shared" si="4"/>
        <v>-42.6909999999998</v>
      </c>
      <c r="F127" s="95">
        <f t="shared" si="5"/>
        <v>-2.0188840925685527</v>
      </c>
      <c r="G127" s="130">
        <v>304.595</v>
      </c>
      <c r="H127" s="130">
        <v>392.659</v>
      </c>
      <c r="I127" s="34">
        <f>SUM(H127-G127)</f>
        <v>88.06399999999996</v>
      </c>
      <c r="J127" s="95">
        <f>(I127/G127)*100</f>
        <v>28.91183374645019</v>
      </c>
      <c r="L127" s="144"/>
    </row>
    <row r="128" spans="1:12" ht="30.75" customHeight="1">
      <c r="A128" s="66" t="s">
        <v>128</v>
      </c>
      <c r="B128" s="52" t="s">
        <v>129</v>
      </c>
      <c r="C128" s="14">
        <v>35177.839</v>
      </c>
      <c r="D128" s="14">
        <v>39976.098</v>
      </c>
      <c r="E128" s="34">
        <f aca="true" t="shared" si="8" ref="E128:E192">SUM(D128-C128)</f>
        <v>4798.258999999998</v>
      </c>
      <c r="F128" s="95">
        <f>(E128/C128)*100</f>
        <v>13.640005004286927</v>
      </c>
      <c r="G128" s="14"/>
      <c r="H128" s="14"/>
      <c r="I128" s="34"/>
      <c r="J128" s="95"/>
      <c r="L128" s="144"/>
    </row>
    <row r="129" spans="1:12" ht="45.75" customHeight="1">
      <c r="A129" s="66" t="s">
        <v>130</v>
      </c>
      <c r="B129" s="52" t="s">
        <v>131</v>
      </c>
      <c r="C129" s="130">
        <v>108.552</v>
      </c>
      <c r="D129" s="130">
        <v>149.661</v>
      </c>
      <c r="E129" s="34">
        <f t="shared" si="8"/>
        <v>41.108999999999995</v>
      </c>
      <c r="F129" s="95">
        <f>(E129/C129)*100</f>
        <v>37.87032942737121</v>
      </c>
      <c r="G129" s="14"/>
      <c r="H129" s="14"/>
      <c r="I129" s="34"/>
      <c r="J129" s="95"/>
      <c r="L129" s="144"/>
    </row>
    <row r="130" spans="1:12" ht="18.75">
      <c r="A130" s="66" t="s">
        <v>132</v>
      </c>
      <c r="B130" s="52" t="s">
        <v>133</v>
      </c>
      <c r="C130" s="14">
        <v>2.184</v>
      </c>
      <c r="D130" s="14">
        <v>2.124</v>
      </c>
      <c r="E130" s="34">
        <f t="shared" si="8"/>
        <v>-0.06000000000000005</v>
      </c>
      <c r="F130" s="95">
        <f>(E130/C130)*100</f>
        <v>-2.7472527472527495</v>
      </c>
      <c r="G130" s="14"/>
      <c r="H130" s="14"/>
      <c r="I130" s="34"/>
      <c r="J130" s="95"/>
      <c r="L130" s="144"/>
    </row>
    <row r="131" spans="1:12" ht="20.25">
      <c r="A131" s="55" t="s">
        <v>134</v>
      </c>
      <c r="B131" s="50" t="s">
        <v>135</v>
      </c>
      <c r="C131" s="23">
        <f>SUM(C132:C142)</f>
        <v>41367.792</v>
      </c>
      <c r="D131" s="23">
        <f>SUM(D132:D142)</f>
        <v>54571.996</v>
      </c>
      <c r="E131" s="34">
        <f t="shared" si="8"/>
        <v>13204.203999999998</v>
      </c>
      <c r="F131" s="95">
        <f>(E131/C131)*100</f>
        <v>31.919044651935973</v>
      </c>
      <c r="G131" s="23">
        <f>SUM(G132:G144)</f>
        <v>13808.035</v>
      </c>
      <c r="H131" s="23">
        <f>SUM(H132:H144)</f>
        <v>27825.114</v>
      </c>
      <c r="I131" s="34">
        <f>SUM(H131-G131)</f>
        <v>14017.079000000002</v>
      </c>
      <c r="J131" s="95">
        <f>(I131/G131)*100</f>
        <v>101.51393011387937</v>
      </c>
      <c r="L131" s="144"/>
    </row>
    <row r="132" spans="1:12" ht="18.75">
      <c r="A132" s="66" t="s">
        <v>136</v>
      </c>
      <c r="B132" s="52" t="s">
        <v>137</v>
      </c>
      <c r="C132" s="22">
        <v>2558.53</v>
      </c>
      <c r="D132" s="22">
        <v>2606.498</v>
      </c>
      <c r="E132" s="34">
        <f t="shared" si="8"/>
        <v>47.96799999999985</v>
      </c>
      <c r="F132" s="95">
        <f>(E132/C132)*100</f>
        <v>1.8748265605640677</v>
      </c>
      <c r="G132" s="22">
        <v>15</v>
      </c>
      <c r="H132" s="22">
        <v>210.902</v>
      </c>
      <c r="I132" s="34">
        <f>SUM(H132-G132)</f>
        <v>195.902</v>
      </c>
      <c r="J132" s="95" t="s">
        <v>322</v>
      </c>
      <c r="L132" s="144"/>
    </row>
    <row r="133" spans="1:12" ht="28.5" customHeight="1">
      <c r="A133" s="51" t="s">
        <v>138</v>
      </c>
      <c r="B133" s="54" t="s">
        <v>139</v>
      </c>
      <c r="C133" s="14"/>
      <c r="D133" s="14"/>
      <c r="E133" s="34"/>
      <c r="F133" s="95"/>
      <c r="G133" s="130">
        <v>8126.625</v>
      </c>
      <c r="H133" s="130">
        <v>2363.568</v>
      </c>
      <c r="I133" s="34">
        <f>SUM(H133-G133)</f>
        <v>-5763.057</v>
      </c>
      <c r="J133" s="95">
        <f>(I133/G133)*100</f>
        <v>-70.91574915786073</v>
      </c>
      <c r="L133" s="144"/>
    </row>
    <row r="134" spans="1:12" ht="18.75">
      <c r="A134" s="51" t="s">
        <v>140</v>
      </c>
      <c r="B134" s="48" t="s">
        <v>141</v>
      </c>
      <c r="C134" s="14">
        <v>1812.074</v>
      </c>
      <c r="D134" s="14">
        <v>2666.814</v>
      </c>
      <c r="E134" s="34">
        <f t="shared" si="8"/>
        <v>854.7399999999998</v>
      </c>
      <c r="F134" s="95">
        <f>(E134/C134)*100</f>
        <v>47.16915534354556</v>
      </c>
      <c r="G134" s="14"/>
      <c r="H134" s="14"/>
      <c r="I134" s="34"/>
      <c r="J134" s="95"/>
      <c r="L134" s="144"/>
    </row>
    <row r="135" spans="1:12" ht="42" customHeight="1">
      <c r="A135" s="51" t="s">
        <v>142</v>
      </c>
      <c r="B135" s="48" t="s">
        <v>143</v>
      </c>
      <c r="C135" s="14"/>
      <c r="D135" s="14"/>
      <c r="E135" s="34"/>
      <c r="F135" s="95"/>
      <c r="G135" s="14">
        <v>413.253</v>
      </c>
      <c r="H135" s="14">
        <v>461.754</v>
      </c>
      <c r="I135" s="34">
        <f>SUM(H135-G135)</f>
        <v>48.50100000000003</v>
      </c>
      <c r="J135" s="95">
        <f>(I135/G135)*100</f>
        <v>11.736393928174758</v>
      </c>
      <c r="L135" s="144"/>
    </row>
    <row r="136" spans="1:12" ht="39" customHeight="1">
      <c r="A136" s="51" t="s">
        <v>314</v>
      </c>
      <c r="B136" s="48" t="s">
        <v>316</v>
      </c>
      <c r="C136" s="14"/>
      <c r="D136" s="14"/>
      <c r="E136" s="34"/>
      <c r="F136" s="95"/>
      <c r="G136" s="14"/>
      <c r="H136" s="14">
        <v>61.301</v>
      </c>
      <c r="I136" s="34">
        <f>SUM(H136-G136)</f>
        <v>61.301</v>
      </c>
      <c r="J136" s="95"/>
      <c r="L136" s="144"/>
    </row>
    <row r="137" spans="1:12" ht="18.75">
      <c r="A137" s="51" t="s">
        <v>144</v>
      </c>
      <c r="B137" s="48" t="s">
        <v>145</v>
      </c>
      <c r="C137" s="14"/>
      <c r="D137" s="14"/>
      <c r="E137" s="34">
        <f t="shared" si="8"/>
        <v>0</v>
      </c>
      <c r="F137" s="148" t="e">
        <f>(E137/C137)*100</f>
        <v>#DIV/0!</v>
      </c>
      <c r="G137" s="14"/>
      <c r="H137" s="14"/>
      <c r="I137" s="34"/>
      <c r="J137" s="95"/>
      <c r="L137" s="144"/>
    </row>
    <row r="138" spans="1:12" ht="18.75">
      <c r="A138" s="51" t="s">
        <v>146</v>
      </c>
      <c r="B138" s="48" t="s">
        <v>231</v>
      </c>
      <c r="C138" s="14">
        <v>2.165</v>
      </c>
      <c r="D138" s="14">
        <v>70.368</v>
      </c>
      <c r="E138" s="34"/>
      <c r="F138" s="95"/>
      <c r="G138" s="14"/>
      <c r="H138" s="14">
        <v>2.396</v>
      </c>
      <c r="I138" s="34"/>
      <c r="J138" s="95"/>
      <c r="L138" s="144"/>
    </row>
    <row r="139" spans="1:12" ht="18.75">
      <c r="A139" s="51" t="s">
        <v>147</v>
      </c>
      <c r="B139" s="52" t="s">
        <v>148</v>
      </c>
      <c r="C139" s="130">
        <v>35436.025</v>
      </c>
      <c r="D139" s="130">
        <v>47052.209</v>
      </c>
      <c r="E139" s="34">
        <f t="shared" si="8"/>
        <v>11616.184000000001</v>
      </c>
      <c r="F139" s="95">
        <f>(E139/C139)*100</f>
        <v>32.7807196207814</v>
      </c>
      <c r="G139" s="14">
        <v>4733.384</v>
      </c>
      <c r="H139" s="14">
        <v>3417.848</v>
      </c>
      <c r="I139" s="34">
        <f>SUM(H139-G139)</f>
        <v>-1315.536</v>
      </c>
      <c r="J139" s="95">
        <f>(I139/G139)*100</f>
        <v>-27.79271658500557</v>
      </c>
      <c r="L139" s="144"/>
    </row>
    <row r="140" spans="1:12" ht="37.5">
      <c r="A140" s="51" t="s">
        <v>149</v>
      </c>
      <c r="B140" s="56" t="s">
        <v>150</v>
      </c>
      <c r="C140" s="14">
        <v>407.79</v>
      </c>
      <c r="D140" s="14">
        <v>468.788</v>
      </c>
      <c r="E140" s="34">
        <f t="shared" si="8"/>
        <v>60.99799999999999</v>
      </c>
      <c r="F140" s="95">
        <f>(E140/C140)*100</f>
        <v>14.958189264082</v>
      </c>
      <c r="G140" s="14">
        <v>519.773</v>
      </c>
      <c r="H140" s="14">
        <v>138.325</v>
      </c>
      <c r="I140" s="34">
        <f>SUM(H140-G140)</f>
        <v>-381.44800000000004</v>
      </c>
      <c r="J140" s="95">
        <f>(I140/G140)*100</f>
        <v>-73.38742104726487</v>
      </c>
      <c r="L140" s="144"/>
    </row>
    <row r="141" spans="1:12" ht="37.5">
      <c r="A141" s="51" t="s">
        <v>151</v>
      </c>
      <c r="B141" s="54" t="s">
        <v>152</v>
      </c>
      <c r="C141" s="14">
        <v>58.13</v>
      </c>
      <c r="D141" s="14">
        <v>115.922</v>
      </c>
      <c r="E141" s="34">
        <f t="shared" si="8"/>
        <v>57.791999999999994</v>
      </c>
      <c r="F141" s="95">
        <f>(E141/C141)*100</f>
        <v>99.41854464132116</v>
      </c>
      <c r="G141" s="14"/>
      <c r="H141" s="14"/>
      <c r="I141" s="34"/>
      <c r="J141" s="95"/>
      <c r="L141" s="144"/>
    </row>
    <row r="142" spans="1:12" ht="56.25">
      <c r="A142" s="51" t="s">
        <v>153</v>
      </c>
      <c r="B142" s="52" t="s">
        <v>154</v>
      </c>
      <c r="C142" s="14">
        <v>1093.078</v>
      </c>
      <c r="D142" s="14">
        <v>1591.397</v>
      </c>
      <c r="E142" s="34">
        <f t="shared" si="8"/>
        <v>498.31899999999996</v>
      </c>
      <c r="F142" s="95">
        <f>(E142/C142)*100</f>
        <v>45.58860392396517</v>
      </c>
      <c r="G142" s="14"/>
      <c r="H142" s="14"/>
      <c r="I142" s="34"/>
      <c r="J142" s="95"/>
      <c r="L142" s="144"/>
    </row>
    <row r="143" spans="1:12" ht="138.75" customHeight="1">
      <c r="A143" s="51" t="s">
        <v>315</v>
      </c>
      <c r="B143" s="52" t="s">
        <v>317</v>
      </c>
      <c r="C143" s="14"/>
      <c r="D143" s="14"/>
      <c r="E143" s="34"/>
      <c r="F143" s="95"/>
      <c r="G143" s="14"/>
      <c r="H143" s="14">
        <v>21169.02</v>
      </c>
      <c r="I143" s="34">
        <f>SUM(H143-G143)</f>
        <v>21169.02</v>
      </c>
      <c r="J143" s="95"/>
      <c r="L143" s="144"/>
    </row>
    <row r="144" spans="1:12" ht="18.75" customHeight="1">
      <c r="A144" s="51"/>
      <c r="B144" s="119"/>
      <c r="C144" s="14"/>
      <c r="D144" s="14"/>
      <c r="E144" s="34"/>
      <c r="F144" s="95"/>
      <c r="G144" s="14"/>
      <c r="H144" s="14"/>
      <c r="I144" s="34"/>
      <c r="J144" s="95"/>
      <c r="L144" s="144"/>
    </row>
    <row r="145" spans="1:12" ht="20.25">
      <c r="A145" s="55" t="s">
        <v>155</v>
      </c>
      <c r="B145" s="50" t="s">
        <v>156</v>
      </c>
      <c r="C145" s="23">
        <f>SUM(C146:C149)</f>
        <v>41222.589</v>
      </c>
      <c r="D145" s="23">
        <f>SUM(D146:D149)</f>
        <v>42511.112</v>
      </c>
      <c r="E145" s="34">
        <f t="shared" si="8"/>
        <v>1288.523000000001</v>
      </c>
      <c r="F145" s="95">
        <f>(E145/C145)*100</f>
        <v>3.125769223277075</v>
      </c>
      <c r="G145" s="23">
        <f>SUM(G146:G149)</f>
        <v>2365.259</v>
      </c>
      <c r="H145" s="23">
        <f>SUM(H146:H149)</f>
        <v>2176.165</v>
      </c>
      <c r="I145" s="34">
        <f>SUM(H145-G145)</f>
        <v>-189.09400000000005</v>
      </c>
      <c r="J145" s="95">
        <f>(I145/G145)*100</f>
        <v>-7.994642447190775</v>
      </c>
      <c r="L145" s="144"/>
    </row>
    <row r="146" spans="1:12" ht="18.75">
      <c r="A146" s="51" t="s">
        <v>157</v>
      </c>
      <c r="B146" s="48" t="s">
        <v>158</v>
      </c>
      <c r="C146" s="14">
        <v>12539.542</v>
      </c>
      <c r="D146" s="14">
        <v>12956.021</v>
      </c>
      <c r="E146" s="34">
        <f t="shared" si="8"/>
        <v>416.4790000000012</v>
      </c>
      <c r="F146" s="95">
        <f>(E146/C146)*100</f>
        <v>3.321325451918429</v>
      </c>
      <c r="G146" s="14">
        <v>514.179</v>
      </c>
      <c r="H146" s="14">
        <v>591.471</v>
      </c>
      <c r="I146" s="34">
        <f>SUM(H146-G146)</f>
        <v>77.29200000000003</v>
      </c>
      <c r="J146" s="95">
        <f>(I146/G146)*100</f>
        <v>15.032119164726687</v>
      </c>
      <c r="L146" s="144"/>
    </row>
    <row r="147" spans="1:12" ht="30" customHeight="1">
      <c r="A147" s="51" t="s">
        <v>159</v>
      </c>
      <c r="B147" s="48" t="s">
        <v>160</v>
      </c>
      <c r="C147" s="14">
        <v>3868.838</v>
      </c>
      <c r="D147" s="14">
        <v>4504.623</v>
      </c>
      <c r="E147" s="34">
        <f t="shared" si="8"/>
        <v>635.7849999999994</v>
      </c>
      <c r="F147" s="95">
        <f>(E147/C147)*100</f>
        <v>16.433487264134587</v>
      </c>
      <c r="G147" s="14">
        <v>708.638</v>
      </c>
      <c r="H147" s="14">
        <v>212.325</v>
      </c>
      <c r="I147" s="34">
        <f>SUM(H147-G147)</f>
        <v>-496.31300000000005</v>
      </c>
      <c r="J147" s="95">
        <f>(I147/G147)*100</f>
        <v>-70.03759324224781</v>
      </c>
      <c r="L147" s="144"/>
    </row>
    <row r="148" spans="1:12" ht="18.75">
      <c r="A148" s="51" t="s">
        <v>161</v>
      </c>
      <c r="B148" s="48" t="s">
        <v>162</v>
      </c>
      <c r="C148" s="14">
        <v>13310.669</v>
      </c>
      <c r="D148" s="14">
        <v>13754.393</v>
      </c>
      <c r="E148" s="34">
        <f t="shared" si="8"/>
        <v>443.72400000000016</v>
      </c>
      <c r="F148" s="95">
        <f>(E148/C148)*100</f>
        <v>3.333596530722837</v>
      </c>
      <c r="G148" s="14">
        <v>875.908</v>
      </c>
      <c r="H148" s="14">
        <v>674.625</v>
      </c>
      <c r="I148" s="34">
        <f>SUM(H148-G148)</f>
        <v>-201.28300000000002</v>
      </c>
      <c r="J148" s="95">
        <f>(I148/G148)*100</f>
        <v>-22.979924832288322</v>
      </c>
      <c r="L148" s="144"/>
    </row>
    <row r="149" spans="1:12" ht="18.75">
      <c r="A149" s="51" t="s">
        <v>163</v>
      </c>
      <c r="B149" s="54" t="s">
        <v>164</v>
      </c>
      <c r="C149" s="14">
        <v>11503.54</v>
      </c>
      <c r="D149" s="14">
        <v>11296.075</v>
      </c>
      <c r="E149" s="34">
        <f t="shared" si="8"/>
        <v>-207.46500000000015</v>
      </c>
      <c r="F149" s="95">
        <f>(E149/C149)*100</f>
        <v>-1.80348831750922</v>
      </c>
      <c r="G149" s="14">
        <v>266.534</v>
      </c>
      <c r="H149" s="14">
        <v>697.744</v>
      </c>
      <c r="I149" s="34">
        <f>SUM(H149-G149)</f>
        <v>431.21000000000004</v>
      </c>
      <c r="J149" s="95" t="s">
        <v>328</v>
      </c>
      <c r="L149" s="144"/>
    </row>
    <row r="150" spans="1:12" ht="18.75">
      <c r="A150" s="51"/>
      <c r="B150" s="54"/>
      <c r="C150" s="14"/>
      <c r="D150" s="14"/>
      <c r="E150" s="34"/>
      <c r="F150" s="95"/>
      <c r="G150" s="14"/>
      <c r="H150" s="14"/>
      <c r="I150" s="34"/>
      <c r="J150" s="95"/>
      <c r="L150" s="144"/>
    </row>
    <row r="151" spans="1:12" ht="20.25">
      <c r="A151" s="55" t="s">
        <v>165</v>
      </c>
      <c r="B151" s="67" t="s">
        <v>166</v>
      </c>
      <c r="C151" s="23">
        <f>SUM(C152:C158)</f>
        <v>20795.298</v>
      </c>
      <c r="D151" s="23">
        <f>SUM(D152:D158)</f>
        <v>21831.166</v>
      </c>
      <c r="E151" s="34">
        <f t="shared" si="8"/>
        <v>1035.8680000000022</v>
      </c>
      <c r="F151" s="95">
        <f>(E151/C151)*100</f>
        <v>4.9812606676759446</v>
      </c>
      <c r="G151" s="23">
        <f>SUM(G152:G158)</f>
        <v>1200.685</v>
      </c>
      <c r="H151" s="23">
        <f>SUM(H152:H158)</f>
        <v>1076.4859999999999</v>
      </c>
      <c r="I151" s="34">
        <f>SUM(H151-G151)</f>
        <v>-124.19900000000007</v>
      </c>
      <c r="J151" s="95">
        <f>(I151/G151)*100</f>
        <v>-10.344011959839598</v>
      </c>
      <c r="L151" s="144"/>
    </row>
    <row r="152" spans="1:12" ht="18.75">
      <c r="A152" s="66" t="s">
        <v>251</v>
      </c>
      <c r="B152" s="48" t="s">
        <v>253</v>
      </c>
      <c r="C152" s="22">
        <v>1143.768</v>
      </c>
      <c r="D152" s="22">
        <v>1353.223</v>
      </c>
      <c r="E152" s="34">
        <f t="shared" si="8"/>
        <v>209.45499999999993</v>
      </c>
      <c r="F152" s="95">
        <f>(E152/C152)*100</f>
        <v>18.312717264340314</v>
      </c>
      <c r="G152" s="23"/>
      <c r="H152" s="23"/>
      <c r="I152" s="34"/>
      <c r="J152" s="95"/>
      <c r="L152" s="144"/>
    </row>
    <row r="153" spans="1:12" ht="37.5">
      <c r="A153" s="51" t="s">
        <v>167</v>
      </c>
      <c r="B153" s="48" t="s">
        <v>168</v>
      </c>
      <c r="C153" s="14">
        <v>57.453</v>
      </c>
      <c r="D153" s="14">
        <v>89.538</v>
      </c>
      <c r="E153" s="34">
        <f t="shared" si="8"/>
        <v>32.084999999999994</v>
      </c>
      <c r="F153" s="95">
        <f>(E153/C153)*100</f>
        <v>55.845647746853935</v>
      </c>
      <c r="G153" s="14">
        <v>0.231</v>
      </c>
      <c r="H153" s="14"/>
      <c r="I153" s="34">
        <f>SUM(H153-G153)</f>
        <v>-0.231</v>
      </c>
      <c r="J153" s="95">
        <f>(I153/G153)*100</f>
        <v>-100</v>
      </c>
      <c r="L153" s="144"/>
    </row>
    <row r="154" spans="1:12" ht="37.5">
      <c r="A154" s="51" t="s">
        <v>169</v>
      </c>
      <c r="B154" s="48" t="s">
        <v>170</v>
      </c>
      <c r="C154" s="14">
        <v>12978.313</v>
      </c>
      <c r="D154" s="14">
        <v>13250.082</v>
      </c>
      <c r="E154" s="34">
        <f t="shared" si="8"/>
        <v>271.76900000000023</v>
      </c>
      <c r="F154" s="95">
        <f>(E154/C154)*100</f>
        <v>2.0940240846402784</v>
      </c>
      <c r="G154" s="14">
        <v>386.993</v>
      </c>
      <c r="H154" s="14">
        <v>491.82</v>
      </c>
      <c r="I154" s="34">
        <f>SUM(H154-G154)</f>
        <v>104.827</v>
      </c>
      <c r="J154" s="95">
        <f>(I154/G154)*100</f>
        <v>27.087570059406758</v>
      </c>
      <c r="L154" s="144"/>
    </row>
    <row r="155" spans="1:12" ht="18.75">
      <c r="A155" s="51" t="s">
        <v>171</v>
      </c>
      <c r="B155" s="48" t="s">
        <v>172</v>
      </c>
      <c r="C155" s="14">
        <v>3288.759</v>
      </c>
      <c r="D155" s="14">
        <v>3309.34</v>
      </c>
      <c r="E155" s="34">
        <f t="shared" si="8"/>
        <v>20.58100000000013</v>
      </c>
      <c r="F155" s="95">
        <f>(E155/C155)*100</f>
        <v>0.6257983634556418</v>
      </c>
      <c r="G155" s="14">
        <v>508.551</v>
      </c>
      <c r="H155" s="14">
        <v>378.943</v>
      </c>
      <c r="I155" s="34">
        <f>SUM(H155-G155)</f>
        <v>-129.608</v>
      </c>
      <c r="J155" s="95">
        <f>(I155/G155)*100</f>
        <v>-25.48574282618656</v>
      </c>
      <c r="L155" s="144"/>
    </row>
    <row r="156" spans="1:12" ht="18.75">
      <c r="A156" s="51" t="s">
        <v>173</v>
      </c>
      <c r="B156" s="54" t="s">
        <v>174</v>
      </c>
      <c r="C156" s="14">
        <v>348.727</v>
      </c>
      <c r="D156" s="14">
        <v>368.39</v>
      </c>
      <c r="E156" s="34">
        <f t="shared" si="8"/>
        <v>19.66300000000001</v>
      </c>
      <c r="F156" s="95">
        <f>(E156/C156)*100</f>
        <v>5.638508059312876</v>
      </c>
      <c r="G156" s="14"/>
      <c r="H156" s="14"/>
      <c r="I156" s="34"/>
      <c r="J156" s="95"/>
      <c r="L156" s="144"/>
    </row>
    <row r="157" spans="1:12" ht="18.75">
      <c r="A157" s="51" t="s">
        <v>306</v>
      </c>
      <c r="B157" s="140" t="s">
        <v>307</v>
      </c>
      <c r="C157" s="14">
        <v>622.933</v>
      </c>
      <c r="D157" s="14">
        <v>750.4</v>
      </c>
      <c r="E157" s="34">
        <f>SUM(D157-C157)</f>
        <v>127.46699999999998</v>
      </c>
      <c r="F157" s="95"/>
      <c r="G157" s="14">
        <v>105.714</v>
      </c>
      <c r="H157" s="14"/>
      <c r="I157" s="34">
        <f>SUM(H157-G157)</f>
        <v>-105.714</v>
      </c>
      <c r="J157" s="95">
        <f>(I157/G157)*100</f>
        <v>-100</v>
      </c>
      <c r="L157" s="144"/>
    </row>
    <row r="158" spans="1:12" ht="46.5" customHeight="1">
      <c r="A158" s="51" t="s">
        <v>252</v>
      </c>
      <c r="B158" s="54" t="s">
        <v>254</v>
      </c>
      <c r="C158" s="14">
        <v>2355.345</v>
      </c>
      <c r="D158" s="14">
        <v>2710.193</v>
      </c>
      <c r="E158" s="34">
        <f t="shared" si="8"/>
        <v>354.8480000000004</v>
      </c>
      <c r="F158" s="95">
        <f>(E158/C158)*100</f>
        <v>15.065648556793185</v>
      </c>
      <c r="G158" s="14">
        <v>199.196</v>
      </c>
      <c r="H158" s="14">
        <v>205.723</v>
      </c>
      <c r="I158" s="34">
        <f aca="true" t="shared" si="9" ref="I158:I165">SUM(H158-G158)</f>
        <v>6.527000000000015</v>
      </c>
      <c r="J158" s="95">
        <f aca="true" t="shared" si="10" ref="J158:J165">(I158/G158)*100</f>
        <v>3.2766722223337896</v>
      </c>
      <c r="L158" s="144"/>
    </row>
    <row r="159" spans="1:12" ht="20.25">
      <c r="A159" s="49" t="s">
        <v>175</v>
      </c>
      <c r="B159" s="50" t="s">
        <v>176</v>
      </c>
      <c r="C159" s="23"/>
      <c r="D159" s="23"/>
      <c r="E159" s="34"/>
      <c r="F159" s="95"/>
      <c r="G159" s="23">
        <f>SUM(G160:G162)</f>
        <v>16433.635</v>
      </c>
      <c r="H159" s="23">
        <f>SUM(H160:H162)</f>
        <v>6420.388999999999</v>
      </c>
      <c r="I159" s="34">
        <f t="shared" si="9"/>
        <v>-10013.246</v>
      </c>
      <c r="J159" s="95">
        <f t="shared" si="10"/>
        <v>-60.93141292233884</v>
      </c>
      <c r="L159" s="144"/>
    </row>
    <row r="160" spans="1:12" ht="18.75">
      <c r="A160" s="51" t="s">
        <v>177</v>
      </c>
      <c r="B160" s="52" t="s">
        <v>178</v>
      </c>
      <c r="C160" s="14"/>
      <c r="D160" s="14"/>
      <c r="E160" s="34"/>
      <c r="F160" s="95"/>
      <c r="G160" s="14">
        <v>15054.622</v>
      </c>
      <c r="H160" s="14">
        <v>6045.998</v>
      </c>
      <c r="I160" s="34">
        <f t="shared" si="9"/>
        <v>-9008.624</v>
      </c>
      <c r="J160" s="95">
        <f t="shared" si="10"/>
        <v>-59.83958946295695</v>
      </c>
      <c r="L160" s="144"/>
    </row>
    <row r="161" spans="1:12" ht="37.5">
      <c r="A161" s="51" t="s">
        <v>179</v>
      </c>
      <c r="B161" s="68" t="s">
        <v>180</v>
      </c>
      <c r="C161" s="14"/>
      <c r="D161" s="14"/>
      <c r="E161" s="34"/>
      <c r="F161" s="95"/>
      <c r="G161" s="14">
        <v>1359.013</v>
      </c>
      <c r="H161" s="14">
        <v>275.565</v>
      </c>
      <c r="I161" s="34">
        <f t="shared" si="9"/>
        <v>-1083.4479999999999</v>
      </c>
      <c r="J161" s="95">
        <f t="shared" si="10"/>
        <v>-79.72315202282833</v>
      </c>
      <c r="L161" s="144"/>
    </row>
    <row r="162" spans="1:12" ht="18.75">
      <c r="A162" s="51" t="s">
        <v>289</v>
      </c>
      <c r="B162" s="68" t="s">
        <v>292</v>
      </c>
      <c r="C162" s="14"/>
      <c r="D162" s="14"/>
      <c r="E162" s="34"/>
      <c r="F162" s="95"/>
      <c r="G162" s="14">
        <v>20</v>
      </c>
      <c r="H162" s="14">
        <v>98.826</v>
      </c>
      <c r="I162" s="34">
        <f t="shared" si="9"/>
        <v>78.826</v>
      </c>
      <c r="J162" s="95" t="s">
        <v>321</v>
      </c>
      <c r="L162" s="144"/>
    </row>
    <row r="163" spans="1:12" ht="40.5">
      <c r="A163" s="49" t="s">
        <v>181</v>
      </c>
      <c r="B163" s="50" t="s">
        <v>182</v>
      </c>
      <c r="C163" s="23">
        <f>C164</f>
        <v>95.74</v>
      </c>
      <c r="D163" s="23">
        <f>D164</f>
        <v>69.339</v>
      </c>
      <c r="E163" s="34">
        <f t="shared" si="8"/>
        <v>-26.400999999999996</v>
      </c>
      <c r="F163" s="95">
        <f>(E163/C163)*100</f>
        <v>-27.575725924378524</v>
      </c>
      <c r="G163" s="23">
        <f>G164</f>
        <v>18.705</v>
      </c>
      <c r="H163" s="23">
        <f>H164</f>
        <v>17.869</v>
      </c>
      <c r="I163" s="34">
        <f t="shared" si="9"/>
        <v>-0.8359999999999985</v>
      </c>
      <c r="J163" s="95">
        <f t="shared" si="10"/>
        <v>-4.469393210371551</v>
      </c>
      <c r="L163" s="144"/>
    </row>
    <row r="164" spans="1:12" ht="18.75">
      <c r="A164" s="51" t="s">
        <v>183</v>
      </c>
      <c r="B164" s="48" t="s">
        <v>184</v>
      </c>
      <c r="C164" s="14">
        <v>95.74</v>
      </c>
      <c r="D164" s="14">
        <v>69.339</v>
      </c>
      <c r="E164" s="34">
        <f t="shared" si="8"/>
        <v>-26.400999999999996</v>
      </c>
      <c r="F164" s="95">
        <f>(E164/C164)*100</f>
        <v>-27.575725924378524</v>
      </c>
      <c r="G164" s="14">
        <v>18.705</v>
      </c>
      <c r="H164" s="14">
        <v>17.869</v>
      </c>
      <c r="I164" s="34">
        <f t="shared" si="9"/>
        <v>-0.8359999999999985</v>
      </c>
      <c r="J164" s="95">
        <f t="shared" si="10"/>
        <v>-4.469393210371551</v>
      </c>
      <c r="L164" s="144"/>
    </row>
    <row r="165" spans="1:12" ht="40.5">
      <c r="A165" s="55" t="s">
        <v>185</v>
      </c>
      <c r="B165" s="67" t="s">
        <v>186</v>
      </c>
      <c r="C165" s="23">
        <f>SUM(C166:C171)</f>
        <v>20592.201999999997</v>
      </c>
      <c r="D165" s="23">
        <f>SUM(D166:D171)</f>
        <v>20376.036</v>
      </c>
      <c r="E165" s="34">
        <f t="shared" si="8"/>
        <v>-216.16599999999744</v>
      </c>
      <c r="F165" s="95">
        <f>(E165/C165)*100</f>
        <v>-1.0497468896235451</v>
      </c>
      <c r="G165" s="23">
        <f>SUM(G166:G171)</f>
        <v>13995.596</v>
      </c>
      <c r="H165" s="23">
        <f>SUM(H166:H171)</f>
        <v>16841.35</v>
      </c>
      <c r="I165" s="34">
        <f t="shared" si="9"/>
        <v>2845.753999999999</v>
      </c>
      <c r="J165" s="95">
        <f t="shared" si="10"/>
        <v>20.333210532799026</v>
      </c>
      <c r="L165" s="144"/>
    </row>
    <row r="166" spans="1:12" ht="37.5">
      <c r="A166" s="66" t="s">
        <v>187</v>
      </c>
      <c r="B166" s="48" t="s">
        <v>188</v>
      </c>
      <c r="C166" s="14">
        <v>2457.395</v>
      </c>
      <c r="D166" s="14">
        <v>518.596</v>
      </c>
      <c r="E166" s="34">
        <f t="shared" si="8"/>
        <v>-1938.799</v>
      </c>
      <c r="F166" s="95">
        <f>(E166/C166)*100</f>
        <v>-78.89651439837714</v>
      </c>
      <c r="G166" s="14"/>
      <c r="H166" s="14"/>
      <c r="I166" s="34"/>
      <c r="J166" s="95"/>
      <c r="L166" s="144"/>
    </row>
    <row r="167" spans="1:12" ht="37.5">
      <c r="A167" s="66" t="s">
        <v>189</v>
      </c>
      <c r="B167" s="54" t="s">
        <v>190</v>
      </c>
      <c r="C167" s="14">
        <v>542.094</v>
      </c>
      <c r="D167" s="14">
        <v>546.154</v>
      </c>
      <c r="E167" s="34">
        <f t="shared" si="8"/>
        <v>4.059999999999945</v>
      </c>
      <c r="F167" s="95">
        <f>(E167/C167)*100</f>
        <v>0.7489475994938046</v>
      </c>
      <c r="G167" s="14"/>
      <c r="H167" s="14"/>
      <c r="I167" s="34"/>
      <c r="J167" s="95"/>
      <c r="L167" s="144"/>
    </row>
    <row r="168" spans="1:12" ht="37.5">
      <c r="A168" s="66" t="s">
        <v>191</v>
      </c>
      <c r="B168" s="54" t="s">
        <v>192</v>
      </c>
      <c r="C168" s="14">
        <v>218.9</v>
      </c>
      <c r="D168" s="14">
        <v>675.534</v>
      </c>
      <c r="E168" s="34">
        <f t="shared" si="8"/>
        <v>456.634</v>
      </c>
      <c r="F168" s="95" t="s">
        <v>324</v>
      </c>
      <c r="G168" s="14"/>
      <c r="H168" s="14"/>
      <c r="I168" s="34"/>
      <c r="J168" s="95"/>
      <c r="L168" s="144"/>
    </row>
    <row r="169" spans="1:12" ht="37.5">
      <c r="A169" s="66" t="s">
        <v>193</v>
      </c>
      <c r="B169" s="48" t="s">
        <v>194</v>
      </c>
      <c r="C169" s="14">
        <v>17373.813</v>
      </c>
      <c r="D169" s="14">
        <v>18635.752</v>
      </c>
      <c r="E169" s="34">
        <f t="shared" si="8"/>
        <v>1261.9390000000021</v>
      </c>
      <c r="F169" s="95">
        <f>(E169/C169)*100</f>
        <v>7.2634544875094615</v>
      </c>
      <c r="G169" s="14"/>
      <c r="H169" s="14"/>
      <c r="I169" s="34"/>
      <c r="J169" s="95"/>
      <c r="L169" s="144"/>
    </row>
    <row r="170" spans="1:12" ht="18.75">
      <c r="A170" s="66" t="s">
        <v>195</v>
      </c>
      <c r="B170" s="48" t="s">
        <v>196</v>
      </c>
      <c r="C170" s="14"/>
      <c r="D170" s="14"/>
      <c r="E170" s="34"/>
      <c r="F170" s="95"/>
      <c r="G170" s="14"/>
      <c r="H170" s="14"/>
      <c r="I170" s="34"/>
      <c r="J170" s="95"/>
      <c r="L170" s="144"/>
    </row>
    <row r="171" spans="1:12" ht="37.5">
      <c r="A171" s="51" t="s">
        <v>197</v>
      </c>
      <c r="B171" s="48" t="s">
        <v>198</v>
      </c>
      <c r="C171" s="14"/>
      <c r="D171" s="14"/>
      <c r="E171" s="34"/>
      <c r="F171" s="95"/>
      <c r="G171" s="14">
        <v>13995.596</v>
      </c>
      <c r="H171" s="14">
        <v>16841.35</v>
      </c>
      <c r="I171" s="34">
        <f>SUM(H171-G171)</f>
        <v>2845.753999999999</v>
      </c>
      <c r="J171" s="95">
        <f>(I171/G171)*100</f>
        <v>20.333210532799026</v>
      </c>
      <c r="L171" s="144"/>
    </row>
    <row r="172" spans="1:12" ht="20.25">
      <c r="A172" s="55" t="s">
        <v>199</v>
      </c>
      <c r="B172" s="50" t="s">
        <v>200</v>
      </c>
      <c r="C172" s="23">
        <f>SUM(C173:C176)</f>
        <v>237.58499999999998</v>
      </c>
      <c r="D172" s="23">
        <f>SUM(D173:D176)</f>
        <v>285.912</v>
      </c>
      <c r="E172" s="34">
        <f>SUM(D172-C172)</f>
        <v>48.327</v>
      </c>
      <c r="F172" s="95">
        <f>(E172/C172)*100</f>
        <v>20.34093061430646</v>
      </c>
      <c r="G172" s="23">
        <f>SUM(G173:G176)</f>
        <v>19891.003</v>
      </c>
      <c r="H172" s="23">
        <f>SUM(H173:H176)</f>
        <v>2815.732</v>
      </c>
      <c r="I172" s="34">
        <f>SUM(H172-G172)</f>
        <v>-17075.271</v>
      </c>
      <c r="J172" s="95">
        <f>(I172/G172)*100</f>
        <v>-85.84419297508526</v>
      </c>
      <c r="L172" s="144"/>
    </row>
    <row r="173" spans="1:12" ht="37.5">
      <c r="A173" s="66" t="s">
        <v>201</v>
      </c>
      <c r="B173" s="52" t="s">
        <v>202</v>
      </c>
      <c r="C173" s="22">
        <v>206.41</v>
      </c>
      <c r="D173" s="22">
        <v>224</v>
      </c>
      <c r="E173" s="34">
        <f>SUM(D173-C173)</f>
        <v>17.590000000000003</v>
      </c>
      <c r="F173" s="95">
        <f>(E173/C173)*100</f>
        <v>8.521873940216077</v>
      </c>
      <c r="G173" s="22">
        <v>34.256</v>
      </c>
      <c r="H173" s="22">
        <v>371.771</v>
      </c>
      <c r="I173" s="34">
        <f>SUM(H173-G173)</f>
        <v>337.515</v>
      </c>
      <c r="J173" s="95" t="s">
        <v>320</v>
      </c>
      <c r="L173" s="144"/>
    </row>
    <row r="174" spans="1:12" ht="18.75">
      <c r="A174" s="51" t="s">
        <v>290</v>
      </c>
      <c r="B174" s="48" t="s">
        <v>293</v>
      </c>
      <c r="C174" s="22">
        <v>23.2</v>
      </c>
      <c r="D174" s="22">
        <v>42.219</v>
      </c>
      <c r="E174" s="34">
        <f>SUM(D174-C174)</f>
        <v>19.019000000000002</v>
      </c>
      <c r="F174" s="95">
        <f>(E174/C174)*100</f>
        <v>81.97844827586208</v>
      </c>
      <c r="G174" s="14"/>
      <c r="H174" s="14"/>
      <c r="I174" s="34"/>
      <c r="J174" s="95"/>
      <c r="L174" s="144"/>
    </row>
    <row r="175" spans="1:12" ht="56.25">
      <c r="A175" s="51" t="s">
        <v>203</v>
      </c>
      <c r="B175" s="48" t="s">
        <v>204</v>
      </c>
      <c r="C175" s="14"/>
      <c r="D175" s="14"/>
      <c r="E175" s="34"/>
      <c r="F175" s="95"/>
      <c r="G175" s="14">
        <v>19856.747</v>
      </c>
      <c r="H175" s="14">
        <v>2443.961</v>
      </c>
      <c r="I175" s="34">
        <f>SUM(H175-G175)</f>
        <v>-17412.786</v>
      </c>
      <c r="J175" s="95">
        <f>(I175/G175)*100</f>
        <v>-87.69203737147883</v>
      </c>
      <c r="L175" s="144"/>
    </row>
    <row r="176" spans="1:12" ht="22.5" customHeight="1">
      <c r="A176" s="51" t="s">
        <v>281</v>
      </c>
      <c r="B176" s="117" t="s">
        <v>285</v>
      </c>
      <c r="C176" s="14">
        <v>7.975</v>
      </c>
      <c r="D176" s="14">
        <v>19.693</v>
      </c>
      <c r="E176" s="34">
        <f>SUM(D176-C176)</f>
        <v>11.718000000000002</v>
      </c>
      <c r="F176" s="95">
        <f>(E176/C176)*100</f>
        <v>146.9341692789969</v>
      </c>
      <c r="G176" s="14"/>
      <c r="H176" s="14"/>
      <c r="I176" s="34"/>
      <c r="J176" s="95"/>
      <c r="L176" s="144"/>
    </row>
    <row r="177" spans="1:12" ht="20.25">
      <c r="A177" s="49"/>
      <c r="B177" s="67"/>
      <c r="C177" s="14"/>
      <c r="D177" s="14"/>
      <c r="E177" s="34"/>
      <c r="F177" s="95"/>
      <c r="G177" s="88"/>
      <c r="H177" s="88"/>
      <c r="I177" s="34"/>
      <c r="J177" s="95"/>
      <c r="L177" s="144"/>
    </row>
    <row r="178" spans="1:12" ht="18.75">
      <c r="A178" s="51"/>
      <c r="B178" s="48"/>
      <c r="C178" s="14"/>
      <c r="D178" s="14"/>
      <c r="E178" s="34"/>
      <c r="F178" s="95"/>
      <c r="G178" s="14"/>
      <c r="H178" s="14"/>
      <c r="I178" s="34"/>
      <c r="J178" s="95"/>
      <c r="L178" s="144"/>
    </row>
    <row r="179" spans="1:12" ht="37.5">
      <c r="A179" s="69" t="s">
        <v>205</v>
      </c>
      <c r="B179" s="70" t="s">
        <v>206</v>
      </c>
      <c r="C179" s="23">
        <f>C180+C181</f>
        <v>1821.111</v>
      </c>
      <c r="D179" s="23">
        <f>D180+D181</f>
        <v>5664.934</v>
      </c>
      <c r="E179" s="34">
        <f t="shared" si="8"/>
        <v>3843.8230000000003</v>
      </c>
      <c r="F179" s="95" t="s">
        <v>325</v>
      </c>
      <c r="G179" s="23">
        <f>G180+G181</f>
        <v>54.857</v>
      </c>
      <c r="H179" s="23">
        <f>H180+H181</f>
        <v>103.057</v>
      </c>
      <c r="I179" s="34">
        <f>SUM(H179-G179)</f>
        <v>48.2</v>
      </c>
      <c r="J179" s="95">
        <f>(I179/G179)*100</f>
        <v>87.86481214794831</v>
      </c>
      <c r="L179" s="144"/>
    </row>
    <row r="180" spans="1:12" ht="37.5">
      <c r="A180" s="51" t="s">
        <v>207</v>
      </c>
      <c r="B180" s="48" t="s">
        <v>208</v>
      </c>
      <c r="C180" s="22">
        <v>1721.601</v>
      </c>
      <c r="D180" s="22">
        <v>5664.934</v>
      </c>
      <c r="E180" s="34">
        <f t="shared" si="8"/>
        <v>3943.333</v>
      </c>
      <c r="F180" s="95" t="s">
        <v>326</v>
      </c>
      <c r="G180" s="22">
        <v>54.857</v>
      </c>
      <c r="H180" s="22">
        <v>103.057</v>
      </c>
      <c r="I180" s="34">
        <f>SUM(H180-G180)</f>
        <v>48.2</v>
      </c>
      <c r="J180" s="95">
        <f>(I180/G180)*100</f>
        <v>87.86481214794831</v>
      </c>
      <c r="L180" s="144"/>
    </row>
    <row r="181" spans="1:12" ht="18.75">
      <c r="A181" s="51" t="s">
        <v>209</v>
      </c>
      <c r="B181" s="48" t="s">
        <v>210</v>
      </c>
      <c r="C181" s="22">
        <v>99.51</v>
      </c>
      <c r="D181" s="22"/>
      <c r="E181" s="34">
        <f t="shared" si="8"/>
        <v>-99.51</v>
      </c>
      <c r="F181" s="95">
        <f>(E181/C181)*100</f>
        <v>-100</v>
      </c>
      <c r="G181" s="22"/>
      <c r="H181" s="22"/>
      <c r="I181" s="34"/>
      <c r="J181" s="95"/>
      <c r="L181" s="144"/>
    </row>
    <row r="182" spans="1:12" ht="20.25">
      <c r="A182" s="55" t="s">
        <v>211</v>
      </c>
      <c r="B182" s="50" t="s">
        <v>2</v>
      </c>
      <c r="C182" s="23"/>
      <c r="D182" s="23"/>
      <c r="E182" s="34"/>
      <c r="F182" s="95"/>
      <c r="G182" s="23">
        <f>G183</f>
        <v>1485.413</v>
      </c>
      <c r="H182" s="23">
        <f>H183</f>
        <v>1406.222</v>
      </c>
      <c r="I182" s="34">
        <f>SUM(H182-G182)</f>
        <v>-79.19100000000003</v>
      </c>
      <c r="J182" s="95">
        <f>(I182/G182)*100</f>
        <v>-5.331244576424202</v>
      </c>
      <c r="L182" s="144"/>
    </row>
    <row r="183" spans="1:12" ht="18.75">
      <c r="A183" s="51" t="s">
        <v>212</v>
      </c>
      <c r="B183" s="48" t="s">
        <v>213</v>
      </c>
      <c r="C183" s="22"/>
      <c r="D183" s="22"/>
      <c r="E183" s="34"/>
      <c r="F183" s="95"/>
      <c r="G183" s="22">
        <v>1485.413</v>
      </c>
      <c r="H183" s="22">
        <v>1406.222</v>
      </c>
      <c r="I183" s="34">
        <f>SUM(H183-G183)</f>
        <v>-79.19100000000003</v>
      </c>
      <c r="J183" s="95">
        <f>(I183/G183)*100</f>
        <v>-5.331244576424202</v>
      </c>
      <c r="L183" s="144"/>
    </row>
    <row r="184" spans="1:12" ht="20.25">
      <c r="A184" s="71" t="s">
        <v>214</v>
      </c>
      <c r="B184" s="72" t="s">
        <v>215</v>
      </c>
      <c r="C184" s="23">
        <f>SUM(C185:C189)</f>
        <v>654.9459999999999</v>
      </c>
      <c r="D184" s="23">
        <f>SUM(D185:D189)</f>
        <v>1184.2</v>
      </c>
      <c r="E184" s="34">
        <f t="shared" si="8"/>
        <v>529.2540000000001</v>
      </c>
      <c r="F184" s="95">
        <f>(E184/C184)*100</f>
        <v>80.80879950408129</v>
      </c>
      <c r="G184" s="23"/>
      <c r="H184" s="23"/>
      <c r="I184" s="34"/>
      <c r="J184" s="95"/>
      <c r="L184" s="144"/>
    </row>
    <row r="185" spans="1:12" ht="39.75" customHeight="1">
      <c r="A185" s="73" t="s">
        <v>318</v>
      </c>
      <c r="B185" s="65" t="s">
        <v>319</v>
      </c>
      <c r="C185" s="23"/>
      <c r="D185" s="22">
        <v>469.747</v>
      </c>
      <c r="E185" s="34">
        <f>SUM(D185-C185)</f>
        <v>469.747</v>
      </c>
      <c r="F185" s="148" t="e">
        <f>(E185/C185)*100</f>
        <v>#DIV/0!</v>
      </c>
      <c r="G185" s="23"/>
      <c r="H185" s="23"/>
      <c r="I185" s="34"/>
      <c r="J185" s="95"/>
      <c r="L185" s="144"/>
    </row>
    <row r="186" spans="1:12" ht="18.75">
      <c r="A186" s="51" t="s">
        <v>216</v>
      </c>
      <c r="B186" s="48" t="s">
        <v>119</v>
      </c>
      <c r="C186" s="22">
        <v>483.003</v>
      </c>
      <c r="D186" s="22">
        <v>442.502</v>
      </c>
      <c r="E186" s="34">
        <f t="shared" si="8"/>
        <v>-40.500999999999976</v>
      </c>
      <c r="F186" s="95">
        <f>(E186/C186)*100</f>
        <v>-8.385248124752843</v>
      </c>
      <c r="G186" s="22"/>
      <c r="H186" s="22"/>
      <c r="I186" s="34"/>
      <c r="J186" s="95"/>
      <c r="L186" s="144"/>
    </row>
    <row r="187" spans="1:12" ht="61.5" customHeight="1">
      <c r="A187" s="51" t="s">
        <v>266</v>
      </c>
      <c r="B187" s="48" t="s">
        <v>267</v>
      </c>
      <c r="C187" s="22">
        <v>5.515</v>
      </c>
      <c r="D187" s="22">
        <v>7.515</v>
      </c>
      <c r="E187" s="34">
        <f>SUM(D187-C187)</f>
        <v>2</v>
      </c>
      <c r="F187" s="95">
        <f>(E187/C187)*100</f>
        <v>36.26473254759746</v>
      </c>
      <c r="G187" s="22"/>
      <c r="H187" s="22"/>
      <c r="I187" s="34"/>
      <c r="J187" s="95"/>
      <c r="L187" s="144"/>
    </row>
    <row r="188" spans="1:12" ht="62.25" customHeight="1">
      <c r="A188" s="51" t="s">
        <v>217</v>
      </c>
      <c r="B188" s="74" t="s">
        <v>218</v>
      </c>
      <c r="C188" s="22">
        <v>166.428</v>
      </c>
      <c r="D188" s="22">
        <v>264.436</v>
      </c>
      <c r="E188" s="23">
        <f>SUM(D188-C188)</f>
        <v>98.00799999999998</v>
      </c>
      <c r="F188" s="96">
        <f>(E188/C188)*100</f>
        <v>58.88912923306173</v>
      </c>
      <c r="G188" s="22"/>
      <c r="H188" s="22"/>
      <c r="I188" s="23"/>
      <c r="J188" s="96"/>
      <c r="L188" s="144"/>
    </row>
    <row r="189" spans="1:12" ht="16.5" customHeight="1" thickBot="1">
      <c r="A189" s="57"/>
      <c r="B189" s="75"/>
      <c r="C189" s="24"/>
      <c r="D189" s="24"/>
      <c r="E189" s="35"/>
      <c r="F189" s="97"/>
      <c r="G189" s="24"/>
      <c r="H189" s="24"/>
      <c r="I189" s="36"/>
      <c r="J189" s="98"/>
      <c r="L189" s="144"/>
    </row>
    <row r="190" spans="1:12" ht="21" thickBot="1">
      <c r="A190" s="76"/>
      <c r="B190" s="77" t="s">
        <v>276</v>
      </c>
      <c r="C190" s="89">
        <f>C57+C59+C61+C75+C85+C131+C145+C151+C159+C163+C165+C172+C179+C182+C184</f>
        <v>1019594.16</v>
      </c>
      <c r="D190" s="89">
        <f>D57+D59+D61+D75+D85+D131+D145+D151+D159+D163+D165+D172+D179+D182+D184</f>
        <v>1083015.506</v>
      </c>
      <c r="E190" s="90">
        <f t="shared" si="8"/>
        <v>63421.34600000002</v>
      </c>
      <c r="F190" s="99">
        <f>(E190/C190)*100</f>
        <v>6.22025394888492</v>
      </c>
      <c r="G190" s="89">
        <f>G57+G59+G61+G75+G85+G131+G145+G151+G159+G163+G165+G172+G179+G182+G184</f>
        <v>107086.596</v>
      </c>
      <c r="H190" s="89">
        <f>H57+H59+H61+H75+H85+H131+H145+H151+H159+H163+H165+H172+H179+H182+H184</f>
        <v>94582.68400000001</v>
      </c>
      <c r="I190" s="90">
        <f>SUM(H190-G190)</f>
        <v>-12503.911999999997</v>
      </c>
      <c r="J190" s="99">
        <f>(I190/G190)*100</f>
        <v>-11.67644921685623</v>
      </c>
      <c r="L190" s="144"/>
    </row>
    <row r="191" spans="1:12" ht="21" thickBot="1">
      <c r="A191" s="78"/>
      <c r="B191" s="79" t="s">
        <v>219</v>
      </c>
      <c r="C191" s="91">
        <f>SUM(C192:C194)</f>
        <v>22512.846</v>
      </c>
      <c r="D191" s="91">
        <f>SUM(D192:D194)</f>
        <v>21347.295</v>
      </c>
      <c r="E191" s="90">
        <f t="shared" si="8"/>
        <v>-1165.5510000000031</v>
      </c>
      <c r="F191" s="100">
        <f>(E191/C191)*100</f>
        <v>-5.177270790196864</v>
      </c>
      <c r="G191" s="91">
        <f>SUM(G192:G194)</f>
        <v>5075</v>
      </c>
      <c r="H191" s="91">
        <f>SUM(H192:H194)</f>
        <v>0</v>
      </c>
      <c r="I191" s="90">
        <f>SUM(H191-G191)</f>
        <v>-5075</v>
      </c>
      <c r="J191" s="99">
        <f>(I191/G191)*100</f>
        <v>-100</v>
      </c>
      <c r="L191" s="144"/>
    </row>
    <row r="192" spans="1:12" ht="65.25" customHeight="1">
      <c r="A192" s="59" t="s">
        <v>220</v>
      </c>
      <c r="B192" s="80" t="s">
        <v>234</v>
      </c>
      <c r="C192" s="25">
        <v>22512.846</v>
      </c>
      <c r="D192" s="25">
        <v>21347.295</v>
      </c>
      <c r="E192" s="34">
        <f t="shared" si="8"/>
        <v>-1165.5510000000031</v>
      </c>
      <c r="F192" s="95">
        <f>(E192/C192)*100</f>
        <v>-5.177270790196864</v>
      </c>
      <c r="G192" s="25"/>
      <c r="H192" s="25"/>
      <c r="I192" s="34"/>
      <c r="J192" s="98"/>
      <c r="L192" s="144"/>
    </row>
    <row r="193" spans="1:12" ht="42.75" customHeight="1" thickBot="1">
      <c r="A193" s="57" t="s">
        <v>270</v>
      </c>
      <c r="B193" s="81" t="s">
        <v>271</v>
      </c>
      <c r="C193" s="24"/>
      <c r="D193" s="24"/>
      <c r="E193" s="34"/>
      <c r="F193" s="95"/>
      <c r="G193" s="24"/>
      <c r="H193" s="24"/>
      <c r="I193" s="37"/>
      <c r="J193" s="97"/>
      <c r="L193" s="144"/>
    </row>
    <row r="194" spans="1:12" ht="42.75" customHeight="1" thickBot="1">
      <c r="A194" s="57" t="s">
        <v>272</v>
      </c>
      <c r="B194" s="81" t="s">
        <v>273</v>
      </c>
      <c r="C194" s="24"/>
      <c r="D194" s="24"/>
      <c r="E194" s="36"/>
      <c r="F194" s="98"/>
      <c r="G194" s="141">
        <v>5075</v>
      </c>
      <c r="H194" s="141"/>
      <c r="I194" s="90">
        <f aca="true" t="shared" si="11" ref="I194:I199">SUM(H194-G194)</f>
        <v>-5075</v>
      </c>
      <c r="J194" s="99">
        <f>(I194/G194)*100</f>
        <v>-100</v>
      </c>
      <c r="L194" s="144"/>
    </row>
    <row r="195" spans="1:12" ht="25.5" customHeight="1" thickBot="1">
      <c r="A195" s="82"/>
      <c r="B195" s="83" t="s">
        <v>278</v>
      </c>
      <c r="C195" s="92">
        <f>C190+C191</f>
        <v>1042107.006</v>
      </c>
      <c r="D195" s="92">
        <f>D190+D191</f>
        <v>1104362.801</v>
      </c>
      <c r="E195" s="93">
        <f>SUM(D195-C195)</f>
        <v>62255.794999999925</v>
      </c>
      <c r="F195" s="101">
        <f>(E195/C195)*100</f>
        <v>5.974030943229253</v>
      </c>
      <c r="G195" s="142">
        <f>G190+G191</f>
        <v>112161.596</v>
      </c>
      <c r="H195" s="142">
        <f>H190+H191</f>
        <v>94582.68400000001</v>
      </c>
      <c r="I195" s="94">
        <f t="shared" si="11"/>
        <v>-17578.911999999997</v>
      </c>
      <c r="J195" s="102">
        <f>(I195/G195)*100</f>
        <v>-15.672844027647393</v>
      </c>
      <c r="L195" s="144"/>
    </row>
    <row r="196" spans="1:12" ht="22.5" customHeight="1" thickBot="1">
      <c r="A196" s="84"/>
      <c r="B196" s="85" t="s">
        <v>277</v>
      </c>
      <c r="C196" s="93">
        <f>SUM(C197:C198)</f>
        <v>700.524</v>
      </c>
      <c r="D196" s="93">
        <f>SUM(D197:D198)</f>
        <v>4145.445</v>
      </c>
      <c r="E196" s="94"/>
      <c r="F196" s="103"/>
      <c r="G196" s="93">
        <f>SUM(G197:G198)</f>
        <v>-478.407</v>
      </c>
      <c r="H196" s="93">
        <f>SUM(H197:H198)</f>
        <v>-413.19899999999996</v>
      </c>
      <c r="I196" s="93">
        <f t="shared" si="11"/>
        <v>65.20800000000003</v>
      </c>
      <c r="J196" s="104">
        <f>(I196/G196)*100</f>
        <v>-13.630235343546401</v>
      </c>
      <c r="L196" s="144"/>
    </row>
    <row r="197" spans="1:12" ht="42.75" customHeight="1" thickBot="1">
      <c r="A197" s="51" t="s">
        <v>222</v>
      </c>
      <c r="B197" s="26" t="s">
        <v>224</v>
      </c>
      <c r="C197" s="22">
        <v>700.524</v>
      </c>
      <c r="D197" s="22">
        <v>4145.445</v>
      </c>
      <c r="E197" s="34">
        <f>SUM(D197-C197)</f>
        <v>3444.921</v>
      </c>
      <c r="F197" s="101" t="s">
        <v>327</v>
      </c>
      <c r="G197" s="25"/>
      <c r="H197" s="25">
        <v>68.703</v>
      </c>
      <c r="I197" s="90">
        <f t="shared" si="11"/>
        <v>68.703</v>
      </c>
      <c r="J197" s="99"/>
      <c r="L197" s="144"/>
    </row>
    <row r="198" spans="1:12" ht="42.75" customHeight="1" thickBot="1">
      <c r="A198" s="57" t="s">
        <v>223</v>
      </c>
      <c r="B198" s="32" t="s">
        <v>225</v>
      </c>
      <c r="C198" s="24"/>
      <c r="D198" s="24"/>
      <c r="E198" s="35"/>
      <c r="F198" s="105"/>
      <c r="G198" s="24">
        <v>-478.407</v>
      </c>
      <c r="H198" s="24">
        <v>-481.902</v>
      </c>
      <c r="I198" s="35">
        <f t="shared" si="11"/>
        <v>-3.4950000000000045</v>
      </c>
      <c r="J198" s="106">
        <f>(I198/G198)*100</f>
        <v>0.7305495111902637</v>
      </c>
      <c r="L198" s="144"/>
    </row>
    <row r="199" spans="1:12" ht="21" thickBot="1">
      <c r="A199" s="86"/>
      <c r="B199" s="85" t="s">
        <v>233</v>
      </c>
      <c r="C199" s="92">
        <f>C195+C196</f>
        <v>1042807.53</v>
      </c>
      <c r="D199" s="92">
        <f>D195+D196</f>
        <v>1108508.246</v>
      </c>
      <c r="E199" s="94">
        <f>SUM(D199-C199)</f>
        <v>65700.71600000001</v>
      </c>
      <c r="F199" s="103">
        <f>(E199/C199)*100</f>
        <v>6.300368391087472</v>
      </c>
      <c r="G199" s="92">
        <f>G195+G196</f>
        <v>111683.189</v>
      </c>
      <c r="H199" s="92">
        <f>H195+H196</f>
        <v>94169.48500000002</v>
      </c>
      <c r="I199" s="90">
        <f t="shared" si="11"/>
        <v>-17513.703999999983</v>
      </c>
      <c r="J199" s="107">
        <f>(I199/G199)*100</f>
        <v>-15.681593762513337</v>
      </c>
      <c r="L199" s="144"/>
    </row>
    <row r="200" spans="1:12" ht="28.5" customHeight="1">
      <c r="A200" s="166"/>
      <c r="B200" s="167"/>
      <c r="C200" s="167"/>
      <c r="D200" s="167"/>
      <c r="E200" s="167"/>
      <c r="F200" s="167"/>
      <c r="G200" s="167"/>
      <c r="H200" s="167"/>
      <c r="I200" s="167"/>
      <c r="J200" s="167"/>
      <c r="L200" s="112"/>
    </row>
    <row r="201" spans="1:12" ht="87" customHeight="1">
      <c r="A201" s="160"/>
      <c r="B201" s="161"/>
      <c r="C201" s="161"/>
      <c r="D201" s="161"/>
      <c r="E201" s="161"/>
      <c r="F201" s="161"/>
      <c r="G201" s="161"/>
      <c r="H201" s="161"/>
      <c r="I201" s="161"/>
      <c r="J201" s="162"/>
      <c r="L201" s="112"/>
    </row>
    <row r="202" spans="1:12" ht="47.25" customHeight="1">
      <c r="A202" s="41"/>
      <c r="B202" s="42"/>
      <c r="C202" s="41"/>
      <c r="D202" s="41"/>
      <c r="E202" s="41"/>
      <c r="F202" s="158"/>
      <c r="G202" s="159"/>
      <c r="H202" s="159"/>
      <c r="I202" s="159"/>
      <c r="J202" s="159"/>
      <c r="L202" s="112"/>
    </row>
    <row r="203" spans="1:12" ht="15">
      <c r="A203" s="43"/>
      <c r="B203" s="43"/>
      <c r="C203" s="43"/>
      <c r="D203" s="43"/>
      <c r="E203" s="43"/>
      <c r="F203" s="138"/>
      <c r="G203" s="125"/>
      <c r="H203" s="43"/>
      <c r="I203" s="43"/>
      <c r="J203" s="43"/>
      <c r="L203" s="112"/>
    </row>
    <row r="204" ht="15">
      <c r="L204" s="112"/>
    </row>
    <row r="205" spans="3:12" ht="15">
      <c r="C205" s="121"/>
      <c r="D205" s="121"/>
      <c r="G205" s="126"/>
      <c r="H205" s="121"/>
      <c r="L205" s="112"/>
    </row>
  </sheetData>
  <sheetProtection/>
  <mergeCells count="15">
    <mergeCell ref="F202:J202"/>
    <mergeCell ref="A201:J201"/>
    <mergeCell ref="A9:J9"/>
    <mergeCell ref="A200:J200"/>
    <mergeCell ref="A55:J55"/>
    <mergeCell ref="A89:A90"/>
    <mergeCell ref="I6:J6"/>
    <mergeCell ref="E6:F6"/>
    <mergeCell ref="A2:J2"/>
    <mergeCell ref="A5:A7"/>
    <mergeCell ref="B5:B7"/>
    <mergeCell ref="C5:F5"/>
    <mergeCell ref="G5:J5"/>
    <mergeCell ref="D6:D7"/>
    <mergeCell ref="C6:C7"/>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user416c</cp:lastModifiedBy>
  <cp:lastPrinted>2014-10-08T11:03:28Z</cp:lastPrinted>
  <dcterms:created xsi:type="dcterms:W3CDTF">2001-02-08T10:51:36Z</dcterms:created>
  <dcterms:modified xsi:type="dcterms:W3CDTF">2014-10-15T13:38:21Z</dcterms:modified>
  <cp:category/>
  <cp:version/>
  <cp:contentType/>
  <cp:contentStatus/>
</cp:coreProperties>
</file>