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'укр'!$A$5:$K$99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'укр'!$A$5:$K$99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'укр'!$A$5:$K$90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'укр'!$A$5:$K$90</definedName>
    <definedName name="Z_1118C1DB_0416_47C1_A822_3E69CF54CCB3_.wvu.FilterData" localSheetId="0" hidden="1">'укр'!$A$5:$K$90</definedName>
    <definedName name="Z_1C966999_B4C5_43B7_926D_365C642CB6F1_.wvu.FilterData" localSheetId="0" hidden="1">'укр'!$A$5:$K$99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'укр'!$A$5:$K$99</definedName>
    <definedName name="Z_24240EEA_952B_4B02_AFBB_C5493EA03E7A_.wvu.FilterData" localSheetId="0" hidden="1">'укр'!$A$5:$K$99</definedName>
    <definedName name="Z_27F388CE_0524_43E5_9E25_7EEC8B6CD1B4_.wvu.FilterData" localSheetId="0" hidden="1">'укр'!$A$5:$K$90</definedName>
    <definedName name="Z_3A145DEE_F66F_4ADC_8CE5_38BF43BF697E_.wvu.FilterData" localSheetId="0" hidden="1">'укр'!$A$5:$K$99</definedName>
    <definedName name="Z_3ABA87E8_DFA0_45BE_BA5D_FCDF1374FB92_.wvu.FilterData" localSheetId="0" hidden="1">'укр'!$A$5:$K$99</definedName>
    <definedName name="Z_3DE70603_A759_4A69_B4A6_A5BF364011E4_.wvu.FilterData" localSheetId="0" hidden="1">'укр'!$A$5:$K$90</definedName>
    <definedName name="Z_4260F083_649D_4241_ADC9_F602D674C2A9_.wvu.FilterData" localSheetId="0" hidden="1">'укр'!$A$5:$K$99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'укр'!$A$5:$K$99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'укр'!$A$5:$K$90</definedName>
    <definedName name="Z_4F73FC08_4ACE_4F60_8CCD_8CB6CCF71C74_.wvu.FilterData" localSheetId="0" hidden="1">'укр'!$A$5:$K$90</definedName>
    <definedName name="Z_58053810_807D_4B5B_A58D_D2B31B4E7C2D_.wvu.FilterData" localSheetId="0" hidden="1">'укр'!$A$5:$K$99</definedName>
    <definedName name="Z_5BF60E64_9CFF_4192_B734_77E73C07738E_.wvu.FilterData" localSheetId="0" hidden="1">'укр'!$A$5:$K$90</definedName>
    <definedName name="Z_617CC03B_61AA_4EAA_90A8_4FFD22DB74E3_.wvu.FilterData" localSheetId="0" hidden="1">'укр'!$A$5:$K$90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'укр'!$A$5:$K$99</definedName>
    <definedName name="Z_672E82EF_B617_4568_88A0_B0D5C24A9181_.wvu.FilterData" localSheetId="0" hidden="1">'укр'!$A$5:$K$90</definedName>
    <definedName name="Z_6D745CBB_D96C_4096_B121_CE1FF649F302_.wvu.FilterData" localSheetId="0" hidden="1">'укр'!$A$5:$K$99</definedName>
    <definedName name="Z_72A9030B_9E1B_4FF0_81DC_13BA92CF6228_.wvu.FilterData" localSheetId="0" hidden="1">'укр'!$A$5:$K$99</definedName>
    <definedName name="Z_77FC4776_5A4A_492C_991A_5A42D696A663_.wvu.FilterData" localSheetId="0" hidden="1">'укр'!$A$5:$K$99</definedName>
    <definedName name="Z_79E0FD67_78FE_4620_A1A7_B5C455565654_.wvu.FilterData" localSheetId="0" hidden="1">'укр'!$A$5:$K$90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'укр'!$A$5:$K$99</definedName>
    <definedName name="Z_88C6652C_1959_4D9F_BDAD_4D2FA65820E4_.wvu.FilterData" localSheetId="0" hidden="1">'укр'!$A$5:$K$90</definedName>
    <definedName name="Z_8EE5D67B_4CA5_40A5_A922_CD0FEE1CC0D1_.wvu.FilterData" localSheetId="0" hidden="1">'укр'!$A$5:$K$90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'укр'!$A$5:$K$99</definedName>
    <definedName name="Z_9E428FD8_4A7F_4695_B619_6CD4A85A7CD9_.wvu.FilterData" localSheetId="0" hidden="1">'укр'!$A$5:$K$90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'укр'!$A$5:$K$99</definedName>
    <definedName name="Z_B005A4D0_4D83_4519_8DC2_94F47F9339DB_.wvu.FilterData" localSheetId="0" hidden="1">'укр'!$A$5:$K$99</definedName>
    <definedName name="Z_B6AA2B40_3CC2_41A0_9585_B2CF71A6FBEA_.wvu.FilterData" localSheetId="0" hidden="1">'укр'!$A$5:$K$90</definedName>
    <definedName name="Z_BD696675_756F_4C65_9FBC_AF64F1E4ED1A_.wvu.FilterData" localSheetId="0" hidden="1">'укр'!$A$5:$K$99</definedName>
    <definedName name="Z_BF88407D_B535_4517_A33E_4B66B4BE59F2_.wvu.FilterData" localSheetId="0" hidden="1">'укр'!$A$5:$K$90</definedName>
    <definedName name="Z_C412732E_09B2_4FD4_A85C_B91F17699E15_.wvu.FilterData" localSheetId="0" hidden="1">'укр'!$A$5:$K$90</definedName>
    <definedName name="Z_CCB6C31A_E2C2_467C_B0EF_22068EE5B7E6_.wvu.FilterData" localSheetId="0" hidden="1">'укр'!$A$5:$K$99</definedName>
    <definedName name="Z_D266BC48_5515_4A75_9DB6_3A407AEB8B33_.wvu.FilterData" localSheetId="0" hidden="1">'укр'!$A$5:$K$90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'укр'!$A$5:$K$99</definedName>
    <definedName name="Z_DD69DD97_1E5C_4687_BB7A_6E54A3A2851D_.wvu.FilterData" localSheetId="0" hidden="1">'укр'!$A$5:$K$90</definedName>
    <definedName name="Z_E9CFA120_5FC1_4ACD_A9F4_51CC159105FA_.wvu.FilterData" localSheetId="0" hidden="1">'укр'!$A$5:$K$99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'укр'!$A$5:$K$99</definedName>
    <definedName name="Z_F0F0F2F2_6B0B_46F3_97EF_06EC5C7DBFC2_.wvu.FilterData" localSheetId="0" hidden="1">'укр'!$A$5:$K$99</definedName>
    <definedName name="Z_F91456B9_4E53_4C5A_B738_AE85B41E256C_.wvu.FilterData" localSheetId="0" hidden="1">'укр'!$A$5:$K$90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'укр'!$A$5:$K$99</definedName>
  </definedNames>
  <calcPr fullCalcOnLoad="1"/>
</workbook>
</file>

<file path=xl/sharedStrings.xml><?xml version="1.0" encoding="utf-8"?>
<sst xmlns="http://schemas.openxmlformats.org/spreadsheetml/2006/main" count="180" uniqueCount="71">
  <si>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</si>
  <si>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</si>
  <si>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</si>
  <si>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</si>
  <si>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</si>
  <si>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</si>
  <si>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</si>
  <si>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</si>
  <si>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</si>
  <si>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</si>
  <si>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</si>
  <si>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</si>
  <si>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</si>
  <si>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</si>
  <si>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</si>
  <si>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</si>
  <si>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</si>
  <si>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</si>
  <si>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</si>
  <si>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</si>
  <si>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</si>
  <si>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</si>
  <si>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</si>
  <si>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</si>
  <si>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</si>
  <si>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</si>
  <si>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</si>
  <si>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</si>
  <si>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</si>
  <si>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</si>
  <si>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</si>
  <si>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</si>
  <si>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</si>
  <si>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</si>
  <si>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</si>
  <si>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</si>
  <si>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</si>
  <si>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</si>
  <si>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</si>
  <si>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</si>
  <si>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</si>
  <si>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</si>
  <si>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</si>
  <si>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</si>
  <si>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</si>
  <si>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</si>
  <si>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</si>
  <si>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</si>
  <si>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</si>
  <si>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</si>
  <si>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</si>
  <si>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</si>
  <si>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</si>
  <si>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</si>
  <si>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</si>
  <si>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</si>
  <si>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</si>
  <si>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</si>
  <si>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</si>
  <si>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</si>
  <si>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</si>
  <si>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</si>
  <si>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</si>
  <si>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</si>
  <si>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</si>
  <si>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</si>
  <si>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</si>
  <si>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 xml:space="preserve">План на январь,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</si>
  <si>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22 января </t>
    </r>
    <r>
      <rPr>
        <sz val="11"/>
        <rFont val="Times New Roman"/>
        <family val="1"/>
      </rPr>
      <t>тыс. грн.</t>
    </r>
  </si>
  <si>
    <t>План на січень-лютий,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</si>
  <si>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5 лютого </t>
    </r>
    <r>
      <rPr>
        <sz val="11"/>
        <rFont val="Times New Roman"/>
        <family val="1"/>
      </rPr>
      <t xml:space="preserve">тис. грн.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</si>
</sst>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164" fontId="21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D34"/>
    </sheetView>
  </sheetViews>
  <sheetFormatPr defaultColWidth="9.140625" defaultRowHeight="15"/>
  <cols>
    <col min="1" max="1" width="36.140625" style="10" customWidth="1"/>
    <col min="2" max="2" width="17.28125" style="57" customWidth="1"/>
    <col min="3" max="3" width="15.8515625" style="57" customWidth="1"/>
    <col min="4" max="4" width="15.140625" style="57" customWidth="1"/>
    <col min="5" max="5" width="9.140625" style="57" customWidth="1"/>
    <col min="6" max="16384" width="9.140625" style="10" customWidth="1"/>
  </cols>
  <sheetData>
    <row r="1" spans="1:5" s="1" customFormat="1" ht="45" customHeight="1">
      <c r="A1" s="74" t="s">
        <v>65</v>
      </c>
      <c r="B1" s="74"/>
      <c r="C1" s="74"/>
      <c r="D1" s="74"/>
      <c r="E1" s="62"/>
    </row>
    <row r="2" spans="1:5" s="1" customFormat="1" ht="12.75" customHeight="1">
      <c r="A2" s="15"/>
      <c r="B2" s="15"/>
      <c r="C2" s="15"/>
      <c r="D2" s="16"/>
      <c r="E2" s="62"/>
    </row>
    <row r="3" spans="1:5" s="1" customFormat="1" ht="31.5" customHeight="1">
      <c r="A3" s="73"/>
      <c r="B3" s="73" t="s">
        <v>69</v>
      </c>
      <c r="C3" s="75" t="s">
        <v>70</v>
      </c>
      <c r="D3" s="73" t="s">
        <v>15</v>
      </c>
      <c r="E3" s="62"/>
    </row>
    <row r="4" spans="1:5" s="1" customFormat="1" ht="33" customHeight="1">
      <c r="A4" s="73"/>
      <c r="B4" s="73"/>
      <c r="C4" s="75"/>
      <c r="D4" s="73"/>
      <c r="E4" s="62"/>
    </row>
    <row r="5" spans="1:5" s="2" customFormat="1" ht="16.5" customHeight="1">
      <c r="A5" s="17" t="s">
        <v>3</v>
      </c>
      <c r="B5" s="18">
        <f>B6+B13</f>
        <v>104580.117</v>
      </c>
      <c r="C5" s="18">
        <f>C6+C13</f>
        <v>48942.732</v>
      </c>
      <c r="D5" s="19">
        <f>SUM(C5)/B5*100</f>
        <v>46.799270649123486</v>
      </c>
      <c r="E5" s="63"/>
    </row>
    <row r="6" spans="1:5" s="14" customFormat="1" ht="16.5" customHeight="1">
      <c r="A6" s="30" t="s">
        <v>32</v>
      </c>
      <c r="B6" s="25">
        <v>104580.117</v>
      </c>
      <c r="C6" s="25">
        <f>48098.58+844.152</f>
        <v>48942.732</v>
      </c>
      <c r="D6" s="20">
        <f>SUM(C6)/B6*100</f>
        <v>46.799270649123486</v>
      </c>
      <c r="E6" s="64"/>
    </row>
    <row r="7" spans="1:5" s="3" customFormat="1" ht="14.25" customHeight="1">
      <c r="A7" s="12" t="s">
        <v>1</v>
      </c>
      <c r="B7" s="11">
        <v>63913.314</v>
      </c>
      <c r="C7" s="11">
        <v>29388.633</v>
      </c>
      <c r="D7" s="20">
        <f aca="true" t="shared" si="0" ref="D7:D70">SUM(C7)/B7*100</f>
        <v>45.98202027202032</v>
      </c>
      <c r="E7" s="64"/>
    </row>
    <row r="8" spans="1:5" s="3" customFormat="1" ht="15">
      <c r="A8" s="12" t="s">
        <v>27</v>
      </c>
      <c r="B8" s="11">
        <v>13955.505</v>
      </c>
      <c r="C8" s="11">
        <v>6544.892</v>
      </c>
      <c r="D8" s="20">
        <f t="shared" si="0"/>
        <v>46.898281359219894</v>
      </c>
      <c r="E8" s="64"/>
    </row>
    <row r="9" spans="1:5" s="3" customFormat="1" ht="15">
      <c r="A9" s="12" t="s">
        <v>4</v>
      </c>
      <c r="B9" s="11">
        <v>3.097</v>
      </c>
      <c r="C9" s="11"/>
      <c r="D9" s="20"/>
      <c r="E9" s="64"/>
    </row>
    <row r="10" spans="1:5" s="3" customFormat="1" ht="15">
      <c r="A10" s="12" t="s">
        <v>5</v>
      </c>
      <c r="B10" s="11">
        <v>4314.303</v>
      </c>
      <c r="C10" s="11">
        <f>915.078+165.079</f>
        <v>1080.157</v>
      </c>
      <c r="D10" s="20">
        <f t="shared" si="0"/>
        <v>25.036651343218125</v>
      </c>
      <c r="E10" s="64"/>
    </row>
    <row r="11" spans="1:5" s="3" customFormat="1" ht="15">
      <c r="A11" s="12" t="s">
        <v>29</v>
      </c>
      <c r="B11" s="11">
        <v>17015.309</v>
      </c>
      <c r="C11" s="11">
        <v>10167.271</v>
      </c>
      <c r="D11" s="20">
        <f t="shared" si="0"/>
        <v>59.75366653641142</v>
      </c>
      <c r="E11" s="64"/>
    </row>
    <row r="12" spans="1:5" s="3" customFormat="1" ht="15">
      <c r="A12" s="12" t="s">
        <v>13</v>
      </c>
      <c r="B12" s="11">
        <f>SUM(B6)-B7-B8-B9-B10-B11</f>
        <v>5378.589</v>
      </c>
      <c r="C12" s="11">
        <f>SUM(C6)-C7-C8-C9-C10-C11</f>
        <v>1761.7790000000023</v>
      </c>
      <c r="D12" s="20">
        <f t="shared" si="0"/>
        <v>32.75541224659483</v>
      </c>
      <c r="E12" s="64"/>
    </row>
    <row r="13" spans="1:5" s="3" customFormat="1" ht="15">
      <c r="A13" s="30" t="s">
        <v>14</v>
      </c>
      <c r="B13" s="25"/>
      <c r="C13" s="25"/>
      <c r="D13" s="20"/>
      <c r="E13" s="64"/>
    </row>
    <row r="14" spans="1:5" s="2" customFormat="1" ht="14.25">
      <c r="A14" s="17" t="s">
        <v>6</v>
      </c>
      <c r="B14" s="18">
        <f>B15+B22</f>
        <v>52463.028</v>
      </c>
      <c r="C14" s="18">
        <f>C15+C22</f>
        <v>25359.702</v>
      </c>
      <c r="D14" s="19">
        <f t="shared" si="0"/>
        <v>48.33823545221218</v>
      </c>
      <c r="E14" s="65"/>
    </row>
    <row r="15" spans="1:5" s="14" customFormat="1" ht="15">
      <c r="A15" s="30" t="s">
        <v>31</v>
      </c>
      <c r="B15" s="25">
        <f>48285.028+4178</f>
        <v>52463.028</v>
      </c>
      <c r="C15" s="25">
        <f>22446.543+824.159+2089</f>
        <v>25359.702</v>
      </c>
      <c r="D15" s="20">
        <f>SUM(C15)/B15*100</f>
        <v>48.33823545221218</v>
      </c>
      <c r="E15" s="66"/>
    </row>
    <row r="16" spans="1:5" s="3" customFormat="1" ht="15">
      <c r="A16" s="12" t="s">
        <v>1</v>
      </c>
      <c r="B16" s="11">
        <v>30277.853</v>
      </c>
      <c r="C16" s="11">
        <v>15613.976</v>
      </c>
      <c r="D16" s="20">
        <f t="shared" si="0"/>
        <v>51.56896692774089</v>
      </c>
      <c r="E16" s="64"/>
    </row>
    <row r="17" spans="1:5" s="3" customFormat="1" ht="15">
      <c r="A17" s="12" t="s">
        <v>27</v>
      </c>
      <c r="B17" s="11">
        <v>6659.238</v>
      </c>
      <c r="C17" s="11">
        <v>3384.678</v>
      </c>
      <c r="D17" s="20">
        <f t="shared" si="0"/>
        <v>50.826806310271536</v>
      </c>
      <c r="E17" s="64"/>
    </row>
    <row r="18" spans="1:5" s="3" customFormat="1" ht="15">
      <c r="A18" s="12" t="s">
        <v>4</v>
      </c>
      <c r="B18" s="11">
        <v>1223.748</v>
      </c>
      <c r="C18" s="11">
        <f>418.185+21.417</f>
        <v>439.602</v>
      </c>
      <c r="D18" s="20">
        <f t="shared" si="0"/>
        <v>35.92259190617676</v>
      </c>
      <c r="E18" s="64"/>
    </row>
    <row r="19" spans="1:5" s="3" customFormat="1" ht="15">
      <c r="A19" s="12" t="s">
        <v>5</v>
      </c>
      <c r="B19" s="11">
        <v>750.63</v>
      </c>
      <c r="C19" s="11">
        <f>183.103+9.562</f>
        <v>192.66500000000002</v>
      </c>
      <c r="D19" s="20">
        <f t="shared" si="0"/>
        <v>25.667106297376876</v>
      </c>
      <c r="E19" s="64"/>
    </row>
    <row r="20" spans="1:5" s="3" customFormat="1" ht="15">
      <c r="A20" s="12" t="s">
        <v>29</v>
      </c>
      <c r="B20" s="11">
        <v>7599.326</v>
      </c>
      <c r="C20" s="11">
        <f>2341.264+793.18</f>
        <v>3134.444</v>
      </c>
      <c r="D20" s="20">
        <f t="shared" si="0"/>
        <v>41.24634210981342</v>
      </c>
      <c r="E20" s="64"/>
    </row>
    <row r="21" spans="1:5" s="3" customFormat="1" ht="15">
      <c r="A21" s="55" t="s">
        <v>13</v>
      </c>
      <c r="B21" s="11">
        <f>SUM(B15)-B16-B17-B18-B19-B20</f>
        <v>5952.232999999999</v>
      </c>
      <c r="C21" s="11">
        <f>SUM(C15)-C16-C17-C18-C19-C20</f>
        <v>2594.337000000001</v>
      </c>
      <c r="D21" s="20">
        <f t="shared" si="0"/>
        <v>43.58594497224825</v>
      </c>
      <c r="E21" s="64"/>
    </row>
    <row r="22" spans="1:5" s="3" customFormat="1" ht="15">
      <c r="A22" s="56" t="s">
        <v>14</v>
      </c>
      <c r="B22" s="25"/>
      <c r="C22" s="25"/>
      <c r="D22" s="20"/>
      <c r="E22" s="64"/>
    </row>
    <row r="23" spans="1:5" s="2" customFormat="1" ht="28.5">
      <c r="A23" s="17" t="s">
        <v>26</v>
      </c>
      <c r="B23" s="18">
        <f>B24+B34</f>
        <v>115669.134</v>
      </c>
      <c r="C23" s="18">
        <f>C24+C34</f>
        <v>74168.353</v>
      </c>
      <c r="D23" s="19">
        <f t="shared" si="0"/>
        <v>64.12112759485171</v>
      </c>
      <c r="E23" s="65"/>
    </row>
    <row r="24" spans="1:5" s="14" customFormat="1" ht="15">
      <c r="A24" s="30" t="s">
        <v>31</v>
      </c>
      <c r="B24" s="25">
        <v>115669.134</v>
      </c>
      <c r="C24" s="25">
        <f>74162.852+5.501</f>
        <v>74168.353</v>
      </c>
      <c r="D24" s="20">
        <f>SUM(C24)/B24*100</f>
        <v>64.12112759485171</v>
      </c>
      <c r="E24" s="66"/>
    </row>
    <row r="25" spans="1:5" s="3" customFormat="1" ht="15">
      <c r="A25" s="12" t="s">
        <v>1</v>
      </c>
      <c r="B25" s="11">
        <v>2157.11</v>
      </c>
      <c r="C25" s="11">
        <v>1065.733</v>
      </c>
      <c r="D25" s="20">
        <f t="shared" si="0"/>
        <v>49.40559359513422</v>
      </c>
      <c r="E25" s="64"/>
    </row>
    <row r="26" spans="1:5" s="3" customFormat="1" ht="15">
      <c r="A26" s="12" t="s">
        <v>27</v>
      </c>
      <c r="B26" s="11">
        <v>474.566</v>
      </c>
      <c r="C26" s="11">
        <v>231.424</v>
      </c>
      <c r="D26" s="20">
        <f t="shared" si="0"/>
        <v>48.76539827969134</v>
      </c>
      <c r="E26" s="64"/>
    </row>
    <row r="27" spans="1:5" s="3" customFormat="1" ht="15">
      <c r="A27" s="12" t="s">
        <v>4</v>
      </c>
      <c r="B27" s="11">
        <v>3.2</v>
      </c>
      <c r="C27" s="11">
        <v>1.47</v>
      </c>
      <c r="D27" s="20">
        <f t="shared" si="0"/>
        <v>45.9375</v>
      </c>
      <c r="E27" s="64"/>
    </row>
    <row r="28" spans="1:5" s="3" customFormat="1" ht="15">
      <c r="A28" s="12" t="s">
        <v>5</v>
      </c>
      <c r="B28" s="11">
        <v>31.423</v>
      </c>
      <c r="C28" s="11">
        <f>13.296+5.449</f>
        <v>18.744999999999997</v>
      </c>
      <c r="D28" s="20">
        <f t="shared" si="0"/>
        <v>59.65375680234223</v>
      </c>
      <c r="E28" s="64"/>
    </row>
    <row r="29" spans="1:5" s="3" customFormat="1" ht="15">
      <c r="A29" s="12" t="s">
        <v>29</v>
      </c>
      <c r="B29" s="11">
        <v>384.276</v>
      </c>
      <c r="C29" s="11">
        <f>182.283</f>
        <v>182.283</v>
      </c>
      <c r="D29" s="20">
        <f t="shared" si="0"/>
        <v>47.43543702963495</v>
      </c>
      <c r="E29" s="64"/>
    </row>
    <row r="30" spans="1:5" s="3" customFormat="1" ht="15">
      <c r="A30" s="12" t="s">
        <v>13</v>
      </c>
      <c r="B30" s="11">
        <f>SUM(B24)-B25-B26-B27-B28-B29</f>
        <v>112618.55900000001</v>
      </c>
      <c r="C30" s="11">
        <f>SUM(C24)-C25-C26-C27-C28-C29</f>
        <v>72668.69800000002</v>
      </c>
      <c r="D30" s="20">
        <f t="shared" si="0"/>
        <v>64.52639657731726</v>
      </c>
      <c r="E30" s="64"/>
    </row>
    <row r="31" spans="1:5" s="3" customFormat="1" ht="15">
      <c r="A31" s="12" t="s">
        <v>18</v>
      </c>
      <c r="B31" s="11">
        <f>SUM(B32:B33)</f>
        <v>55350</v>
      </c>
      <c r="C31" s="11">
        <f>SUM(C32:C33)</f>
        <v>38612.046</v>
      </c>
      <c r="D31" s="20">
        <f>SUM(C31)/B31*100</f>
        <v>69.75979403794038</v>
      </c>
      <c r="E31" s="64"/>
    </row>
    <row r="32" spans="1:5" s="3" customFormat="1" ht="30">
      <c r="A32" s="13" t="s">
        <v>22</v>
      </c>
      <c r="B32" s="11">
        <v>32773.2</v>
      </c>
      <c r="C32" s="77">
        <v>31747.101</v>
      </c>
      <c r="D32" s="20">
        <f>SUM(C32)/B32*100</f>
        <v>96.8690912086705</v>
      </c>
      <c r="E32" s="64"/>
    </row>
    <row r="33" spans="1:5" s="3" customFormat="1" ht="15">
      <c r="A33" s="13" t="s">
        <v>19</v>
      </c>
      <c r="B33" s="11">
        <v>22576.8</v>
      </c>
      <c r="C33" s="11">
        <v>6864.945</v>
      </c>
      <c r="D33" s="20">
        <f>SUM(C33)/B33*100</f>
        <v>30.407077176570642</v>
      </c>
      <c r="E33" s="64"/>
    </row>
    <row r="34" spans="1:5" s="3" customFormat="1" ht="15">
      <c r="A34" s="30" t="s">
        <v>14</v>
      </c>
      <c r="B34" s="25"/>
      <c r="C34" s="25"/>
      <c r="D34" s="20"/>
      <c r="E34" s="64"/>
    </row>
    <row r="35" spans="1:5" s="2" customFormat="1" ht="14.25">
      <c r="A35" s="17" t="s">
        <v>7</v>
      </c>
      <c r="B35" s="18">
        <f>B36+B41</f>
        <v>13050.192</v>
      </c>
      <c r="C35" s="18">
        <f>C36+C41</f>
        <v>5608.544</v>
      </c>
      <c r="D35" s="19">
        <f t="shared" si="0"/>
        <v>42.97671635788961</v>
      </c>
      <c r="E35" s="65"/>
    </row>
    <row r="36" spans="1:5" s="14" customFormat="1" ht="15">
      <c r="A36" s="30" t="s">
        <v>31</v>
      </c>
      <c r="B36" s="25">
        <v>13050.192</v>
      </c>
      <c r="C36" s="25">
        <f>5446.891+161.653</f>
        <v>5608.544</v>
      </c>
      <c r="D36" s="20">
        <f>SUM(C36)/B36*100</f>
        <v>42.97671635788961</v>
      </c>
      <c r="E36" s="66"/>
    </row>
    <row r="37" spans="1:5" s="3" customFormat="1" ht="15">
      <c r="A37" s="12" t="s">
        <v>1</v>
      </c>
      <c r="B37" s="11">
        <v>5551.354</v>
      </c>
      <c r="C37" s="11">
        <v>2702.503</v>
      </c>
      <c r="D37" s="20">
        <f t="shared" si="0"/>
        <v>48.681871125494794</v>
      </c>
      <c r="E37" s="64"/>
    </row>
    <row r="38" spans="1:5" s="3" customFormat="1" ht="15">
      <c r="A38" s="12" t="s">
        <v>27</v>
      </c>
      <c r="B38" s="11">
        <v>1221.216</v>
      </c>
      <c r="C38" s="11">
        <v>595.866</v>
      </c>
      <c r="D38" s="20">
        <f t="shared" si="0"/>
        <v>48.792842543825174</v>
      </c>
      <c r="E38" s="64"/>
    </row>
    <row r="39" spans="1:5" s="3" customFormat="1" ht="15">
      <c r="A39" s="12" t="s">
        <v>29</v>
      </c>
      <c r="B39" s="11">
        <v>1844.454</v>
      </c>
      <c r="C39" s="11">
        <f>652.447+50.867</f>
        <v>703.314</v>
      </c>
      <c r="D39" s="20">
        <f t="shared" si="0"/>
        <v>38.13128438009297</v>
      </c>
      <c r="E39" s="64"/>
    </row>
    <row r="40" spans="1:5" s="3" customFormat="1" ht="15">
      <c r="A40" s="12" t="s">
        <v>13</v>
      </c>
      <c r="B40" s="11">
        <f>SUM(B36)-B37-B38-B39</f>
        <v>4433.168</v>
      </c>
      <c r="C40" s="11">
        <f>SUM(C36)-C37-C38-C39</f>
        <v>1606.8609999999999</v>
      </c>
      <c r="D40" s="20">
        <f t="shared" si="0"/>
        <v>36.24633670548917</v>
      </c>
      <c r="E40" s="64"/>
    </row>
    <row r="41" spans="1:5" s="3" customFormat="1" ht="15">
      <c r="A41" s="30" t="s">
        <v>14</v>
      </c>
      <c r="B41" s="25"/>
      <c r="C41" s="25"/>
      <c r="D41" s="20"/>
      <c r="E41" s="64"/>
    </row>
    <row r="42" spans="1:5" s="2" customFormat="1" ht="14.25">
      <c r="A42" s="17" t="s">
        <v>8</v>
      </c>
      <c r="B42" s="18">
        <f>B43+B48</f>
        <v>7777.878</v>
      </c>
      <c r="C42" s="18">
        <f>C43+C48</f>
        <v>2614.713</v>
      </c>
      <c r="D42" s="19">
        <f t="shared" si="0"/>
        <v>33.617305388436286</v>
      </c>
      <c r="E42" s="65"/>
    </row>
    <row r="43" spans="1:5" s="14" customFormat="1" ht="15">
      <c r="A43" s="30" t="s">
        <v>31</v>
      </c>
      <c r="B43" s="25">
        <v>7777.878</v>
      </c>
      <c r="C43" s="25">
        <f>2614.356+0.357</f>
        <v>2614.713</v>
      </c>
      <c r="D43" s="20">
        <f>SUM(C43)/B43*100</f>
        <v>33.617305388436286</v>
      </c>
      <c r="E43" s="66"/>
    </row>
    <row r="44" spans="1:5" s="3" customFormat="1" ht="15">
      <c r="A44" s="12" t="s">
        <v>1</v>
      </c>
      <c r="B44" s="11">
        <v>3752.287</v>
      </c>
      <c r="C44" s="11">
        <v>1795.705</v>
      </c>
      <c r="D44" s="20">
        <f t="shared" si="0"/>
        <v>47.85628071626717</v>
      </c>
      <c r="E44" s="64"/>
    </row>
    <row r="45" spans="1:5" s="3" customFormat="1" ht="15">
      <c r="A45" s="12" t="s">
        <v>27</v>
      </c>
      <c r="B45" s="11">
        <v>825.503</v>
      </c>
      <c r="C45" s="11">
        <v>393.345</v>
      </c>
      <c r="D45" s="20">
        <f t="shared" si="0"/>
        <v>47.64913028783663</v>
      </c>
      <c r="E45" s="64"/>
    </row>
    <row r="46" spans="1:5" s="3" customFormat="1" ht="15">
      <c r="A46" s="12" t="s">
        <v>29</v>
      </c>
      <c r="B46" s="11">
        <v>1401.092</v>
      </c>
      <c r="C46" s="11">
        <v>186.881</v>
      </c>
      <c r="D46" s="20">
        <f t="shared" si="0"/>
        <v>13.338239030698912</v>
      </c>
      <c r="E46" s="64"/>
    </row>
    <row r="47" spans="1:5" s="3" customFormat="1" ht="15">
      <c r="A47" s="12" t="s">
        <v>13</v>
      </c>
      <c r="B47" s="11">
        <f>SUM(B43)-B44-B45-B46</f>
        <v>1798.9959999999996</v>
      </c>
      <c r="C47" s="11">
        <f>SUM(C43)-C44-C45-C46</f>
        <v>238.78200000000024</v>
      </c>
      <c r="D47" s="20">
        <f t="shared" si="0"/>
        <v>13.273070090205884</v>
      </c>
      <c r="E47" s="64"/>
    </row>
    <row r="48" spans="1:5" s="3" customFormat="1" ht="15">
      <c r="A48" s="30" t="s">
        <v>14</v>
      </c>
      <c r="B48" s="25"/>
      <c r="C48" s="25"/>
      <c r="D48" s="20"/>
      <c r="E48" s="64"/>
    </row>
    <row r="49" spans="1:5" s="3" customFormat="1" ht="14.25">
      <c r="A49" s="17" t="s">
        <v>0</v>
      </c>
      <c r="B49" s="18">
        <f>B50+B55</f>
        <v>11482.421</v>
      </c>
      <c r="C49" s="18">
        <f>C50+C55</f>
        <v>4717.155</v>
      </c>
      <c r="D49" s="19">
        <f t="shared" si="0"/>
        <v>41.081536724702914</v>
      </c>
      <c r="E49" s="64"/>
    </row>
    <row r="50" spans="1:5" s="3" customFormat="1" ht="15">
      <c r="A50" s="30" t="s">
        <v>31</v>
      </c>
      <c r="B50" s="25">
        <v>11482.421</v>
      </c>
      <c r="C50" s="25">
        <v>4717.155</v>
      </c>
      <c r="D50" s="20">
        <f>SUM(C50)/B50*100</f>
        <v>41.081536724702914</v>
      </c>
      <c r="E50" s="64"/>
    </row>
    <row r="51" spans="1:5" s="3" customFormat="1" ht="15">
      <c r="A51" s="12" t="s">
        <v>1</v>
      </c>
      <c r="B51" s="11">
        <v>6956.2</v>
      </c>
      <c r="C51" s="11">
        <v>3351.459</v>
      </c>
      <c r="D51" s="20">
        <f t="shared" si="0"/>
        <v>48.17945142462839</v>
      </c>
      <c r="E51" s="64"/>
    </row>
    <row r="52" spans="1:5" s="3" customFormat="1" ht="15">
      <c r="A52" s="12" t="s">
        <v>27</v>
      </c>
      <c r="B52" s="11">
        <v>1531.16</v>
      </c>
      <c r="C52" s="11">
        <v>733.292</v>
      </c>
      <c r="D52" s="20">
        <f t="shared" si="0"/>
        <v>47.8912719768019</v>
      </c>
      <c r="E52" s="64"/>
    </row>
    <row r="53" spans="1:5" s="3" customFormat="1" ht="15">
      <c r="A53" s="12" t="s">
        <v>29</v>
      </c>
      <c r="B53" s="11">
        <v>1553.711</v>
      </c>
      <c r="C53" s="11">
        <v>370.596</v>
      </c>
      <c r="D53" s="20">
        <f t="shared" si="0"/>
        <v>23.852312302609686</v>
      </c>
      <c r="E53" s="64"/>
    </row>
    <row r="54" spans="1:5" s="3" customFormat="1" ht="15">
      <c r="A54" s="12" t="s">
        <v>13</v>
      </c>
      <c r="B54" s="11">
        <f>SUM(B50)-B51-B52-B53</f>
        <v>1441.3500000000006</v>
      </c>
      <c r="C54" s="11">
        <f>SUM(C50)-C51-C52-C53</f>
        <v>261.8079999999999</v>
      </c>
      <c r="D54" s="20">
        <f t="shared" si="0"/>
        <v>18.164082283969872</v>
      </c>
      <c r="E54" s="64"/>
    </row>
    <row r="55" spans="1:5" s="3" customFormat="1" ht="15">
      <c r="A55" s="30" t="s">
        <v>14</v>
      </c>
      <c r="B55" s="25"/>
      <c r="C55" s="25"/>
      <c r="D55" s="20"/>
      <c r="E55" s="64"/>
    </row>
    <row r="56" spans="1:5" s="3" customFormat="1" ht="14.25" customHeight="1">
      <c r="A56" s="21" t="s">
        <v>9</v>
      </c>
      <c r="B56" s="22">
        <f>B57+B60</f>
        <v>18344.994</v>
      </c>
      <c r="C56" s="22">
        <f>C57+C60</f>
        <v>4161.223</v>
      </c>
      <c r="D56" s="19">
        <f t="shared" si="0"/>
        <v>22.683152690047216</v>
      </c>
      <c r="E56" s="64"/>
    </row>
    <row r="57" spans="1:5" s="3" customFormat="1" ht="14.25" customHeight="1">
      <c r="A57" s="30" t="s">
        <v>31</v>
      </c>
      <c r="B57" s="25">
        <v>18344.994</v>
      </c>
      <c r="C57" s="25">
        <v>4161.223</v>
      </c>
      <c r="D57" s="20">
        <f>SUM(C57)/B57*100</f>
        <v>22.683152690047216</v>
      </c>
      <c r="E57" s="64"/>
    </row>
    <row r="58" spans="1:5" s="3" customFormat="1" ht="15">
      <c r="A58" s="12" t="s">
        <v>29</v>
      </c>
      <c r="B58" s="11">
        <v>2809.817</v>
      </c>
      <c r="C58" s="11">
        <v>1535.637</v>
      </c>
      <c r="D58" s="20">
        <f t="shared" si="0"/>
        <v>54.652562782558434</v>
      </c>
      <c r="E58" s="64"/>
    </row>
    <row r="59" spans="1:5" s="3" customFormat="1" ht="15">
      <c r="A59" s="12" t="s">
        <v>13</v>
      </c>
      <c r="B59" s="11">
        <f>SUM(B57)-B58</f>
        <v>15535.177</v>
      </c>
      <c r="C59" s="11">
        <f>SUM(C57)-C58</f>
        <v>2625.5860000000002</v>
      </c>
      <c r="D59" s="20">
        <f t="shared" si="0"/>
        <v>16.90090817761523</v>
      </c>
      <c r="E59" s="64"/>
    </row>
    <row r="60" spans="1:5" s="3" customFormat="1" ht="15">
      <c r="A60" s="30" t="s">
        <v>14</v>
      </c>
      <c r="B60" s="25"/>
      <c r="C60" s="25"/>
      <c r="D60" s="20"/>
      <c r="E60" s="64"/>
    </row>
    <row r="61" spans="1:5" s="3" customFormat="1" ht="17.25" customHeight="1">
      <c r="A61" s="21" t="s">
        <v>21</v>
      </c>
      <c r="B61" s="22">
        <f>SUM(B62)</f>
        <v>0</v>
      </c>
      <c r="C61" s="22">
        <f>SUM(C62)</f>
        <v>0</v>
      </c>
      <c r="D61" s="19"/>
      <c r="E61" s="64"/>
    </row>
    <row r="62" spans="1:5" s="3" customFormat="1" ht="15">
      <c r="A62" s="30" t="s">
        <v>14</v>
      </c>
      <c r="B62" s="25"/>
      <c r="C62" s="25"/>
      <c r="D62" s="20"/>
      <c r="E62" s="64"/>
    </row>
    <row r="63" spans="1:5" s="3" customFormat="1" ht="15" customHeight="1">
      <c r="A63" s="23" t="s">
        <v>16</v>
      </c>
      <c r="B63" s="22">
        <f>SUM(B64:B65)</f>
        <v>3600</v>
      </c>
      <c r="C63" s="22">
        <f>SUM(C64:C65)</f>
        <v>3300</v>
      </c>
      <c r="D63" s="19">
        <f t="shared" si="0"/>
        <v>91.66666666666666</v>
      </c>
      <c r="E63" s="64"/>
    </row>
    <row r="64" spans="1:5" s="3" customFormat="1" ht="15">
      <c r="A64" s="30" t="s">
        <v>13</v>
      </c>
      <c r="B64" s="25">
        <v>3600</v>
      </c>
      <c r="C64" s="25">
        <v>3300</v>
      </c>
      <c r="D64" s="20">
        <f t="shared" si="0"/>
        <v>91.66666666666666</v>
      </c>
      <c r="E64" s="64"/>
    </row>
    <row r="65" spans="1:5" s="3" customFormat="1" ht="15">
      <c r="A65" s="30" t="s">
        <v>14</v>
      </c>
      <c r="B65" s="25"/>
      <c r="C65" s="25"/>
      <c r="D65" s="20"/>
      <c r="E65" s="64"/>
    </row>
    <row r="66" spans="1:5" s="3" customFormat="1" ht="60.75" customHeight="1">
      <c r="A66" s="24" t="s">
        <v>20</v>
      </c>
      <c r="B66" s="22">
        <f>SUM(B67:B67)</f>
        <v>0</v>
      </c>
      <c r="C66" s="22">
        <f>SUM(C67:C67)</f>
        <v>0</v>
      </c>
      <c r="D66" s="19"/>
      <c r="E66" s="64"/>
    </row>
    <row r="67" spans="1:5" s="3" customFormat="1" ht="15">
      <c r="A67" s="30" t="s">
        <v>14</v>
      </c>
      <c r="B67" s="25"/>
      <c r="C67" s="25"/>
      <c r="D67" s="20"/>
      <c r="E67" s="64"/>
    </row>
    <row r="68" spans="1:5" s="3" customFormat="1" ht="42.75">
      <c r="A68" s="23" t="s">
        <v>10</v>
      </c>
      <c r="B68" s="18">
        <f>SUM(B69)+B72</f>
        <v>657.898</v>
      </c>
      <c r="C68" s="18">
        <f>SUM(C69)+C72</f>
        <v>296.756</v>
      </c>
      <c r="D68" s="19">
        <f t="shared" si="0"/>
        <v>45.106688270826176</v>
      </c>
      <c r="E68" s="64"/>
    </row>
    <row r="69" spans="1:5" s="3" customFormat="1" ht="15">
      <c r="A69" s="30" t="s">
        <v>31</v>
      </c>
      <c r="B69" s="25">
        <v>657.898</v>
      </c>
      <c r="C69" s="25">
        <v>296.756</v>
      </c>
      <c r="D69" s="20">
        <f>SUM(C69)/B69*100</f>
        <v>45.106688270826176</v>
      </c>
      <c r="E69" s="64"/>
    </row>
    <row r="70" spans="1:5" s="3" customFormat="1" ht="15">
      <c r="A70" s="12" t="s">
        <v>29</v>
      </c>
      <c r="B70" s="11">
        <v>10.776</v>
      </c>
      <c r="C70" s="11">
        <v>1.333</v>
      </c>
      <c r="D70" s="20">
        <f t="shared" si="0"/>
        <v>12.370081662954714</v>
      </c>
      <c r="E70" s="64"/>
    </row>
    <row r="71" spans="1:5" s="3" customFormat="1" ht="15">
      <c r="A71" s="12" t="s">
        <v>13</v>
      </c>
      <c r="B71" s="11">
        <f>SUM(B69)-B70</f>
        <v>647.1220000000001</v>
      </c>
      <c r="C71" s="11">
        <f>SUM(C69)-C70</f>
        <v>295.42299999999994</v>
      </c>
      <c r="D71" s="20">
        <f aca="true" t="shared" si="1" ref="D71:D90">SUM(C71)/B71*100</f>
        <v>45.651824540040344</v>
      </c>
      <c r="E71" s="64"/>
    </row>
    <row r="72" spans="1:5" s="3" customFormat="1" ht="15">
      <c r="A72" s="30" t="s">
        <v>14</v>
      </c>
      <c r="B72" s="25"/>
      <c r="C72" s="25"/>
      <c r="D72" s="20"/>
      <c r="E72" s="64"/>
    </row>
    <row r="73" spans="1:5" s="2" customFormat="1" ht="14.25">
      <c r="A73" s="23" t="s">
        <v>11</v>
      </c>
      <c r="B73" s="18">
        <v>200</v>
      </c>
      <c r="C73" s="18"/>
      <c r="D73" s="19"/>
      <c r="E73" s="65"/>
    </row>
    <row r="74" spans="1:5" s="2" customFormat="1" ht="14.25">
      <c r="A74" s="23" t="s">
        <v>12</v>
      </c>
      <c r="B74" s="18">
        <v>6301.2</v>
      </c>
      <c r="C74" s="18">
        <v>3150.6</v>
      </c>
      <c r="D74" s="19">
        <f t="shared" si="1"/>
        <v>50</v>
      </c>
      <c r="E74" s="65"/>
    </row>
    <row r="75" spans="1:5" s="2" customFormat="1" ht="14.25">
      <c r="A75" s="17" t="s">
        <v>17</v>
      </c>
      <c r="B75" s="18">
        <f>SUM(B76)+B80</f>
        <v>516.708</v>
      </c>
      <c r="C75" s="18">
        <f>SUM(C76)+C80</f>
        <v>84.961</v>
      </c>
      <c r="D75" s="19">
        <f t="shared" si="1"/>
        <v>16.442749096201336</v>
      </c>
      <c r="E75" s="65"/>
    </row>
    <row r="76" spans="1:5" s="2" customFormat="1" ht="15">
      <c r="A76" s="30" t="s">
        <v>31</v>
      </c>
      <c r="B76" s="25">
        <f>148.845+367.863</f>
        <v>516.708</v>
      </c>
      <c r="C76" s="25">
        <f>81.562+3.399</f>
        <v>84.961</v>
      </c>
      <c r="D76" s="20">
        <f>SUM(C76)/B76*100</f>
        <v>16.442749096201336</v>
      </c>
      <c r="E76" s="65"/>
    </row>
    <row r="77" spans="1:5" s="3" customFormat="1" ht="15">
      <c r="A77" s="12" t="s">
        <v>1</v>
      </c>
      <c r="B77" s="11"/>
      <c r="C77" s="11"/>
      <c r="D77" s="20"/>
      <c r="E77" s="64"/>
    </row>
    <row r="78" spans="1:5" s="3" customFormat="1" ht="15">
      <c r="A78" s="12" t="s">
        <v>27</v>
      </c>
      <c r="B78" s="11"/>
      <c r="C78" s="11"/>
      <c r="D78" s="20"/>
      <c r="E78" s="64"/>
    </row>
    <row r="79" spans="1:5" s="3" customFormat="1" ht="15">
      <c r="A79" s="12" t="s">
        <v>13</v>
      </c>
      <c r="B79" s="11">
        <f>SUM(B76)-B77-B78</f>
        <v>516.708</v>
      </c>
      <c r="C79" s="11">
        <f>SUM(C76)-C77-C78</f>
        <v>84.961</v>
      </c>
      <c r="D79" s="20">
        <f t="shared" si="1"/>
        <v>16.442749096201336</v>
      </c>
      <c r="E79" s="64"/>
    </row>
    <row r="80" spans="1:5" s="3" customFormat="1" ht="15">
      <c r="A80" s="30" t="s">
        <v>14</v>
      </c>
      <c r="B80" s="25"/>
      <c r="C80" s="25"/>
      <c r="D80" s="20"/>
      <c r="E80" s="64"/>
    </row>
    <row r="81" spans="1:5" s="3" customFormat="1" ht="40.5">
      <c r="A81" s="26" t="s">
        <v>23</v>
      </c>
      <c r="B81" s="18"/>
      <c r="C81" s="18"/>
      <c r="D81" s="19"/>
      <c r="E81" s="64"/>
    </row>
    <row r="82" spans="1:11" s="9" customFormat="1" ht="15.75">
      <c r="A82" s="27" t="s">
        <v>25</v>
      </c>
      <c r="B82" s="28">
        <f>B5+B14+B23+B35+B42+B49+B56+B61+B63+B66+B68+B73+B74+B75+B81</f>
        <v>334643.56999999995</v>
      </c>
      <c r="C82" s="28">
        <f>C5+C14+C23+C35+C42+C49+C56+C61+C63+C66+C68+C73+C74+C75+C81</f>
        <v>172404.739</v>
      </c>
      <c r="D82" s="19">
        <f t="shared" si="1"/>
        <v>51.518915782544404</v>
      </c>
      <c r="E82" s="67"/>
      <c r="F82" s="5"/>
      <c r="G82" s="6"/>
      <c r="H82" s="5"/>
      <c r="I82" s="7"/>
      <c r="J82" s="8"/>
      <c r="K82" s="8"/>
    </row>
    <row r="83" spans="1:11" s="9" customFormat="1" ht="15.75">
      <c r="A83" s="17" t="s">
        <v>31</v>
      </c>
      <c r="B83" s="28">
        <f>B6+B15+B24+B36+B43+B50+B57+B64+B69+B76+B74</f>
        <v>334443.56999999995</v>
      </c>
      <c r="C83" s="28">
        <f>C6+C15+C24+C36+C43+C50+C57+C64+C69+C76+C74</f>
        <v>172404.739</v>
      </c>
      <c r="D83" s="19">
        <f>SUM(C83)/B83*100</f>
        <v>51.54972451705381</v>
      </c>
      <c r="E83" s="67"/>
      <c r="F83" s="5"/>
      <c r="G83" s="6"/>
      <c r="H83" s="5"/>
      <c r="I83" s="7"/>
      <c r="J83" s="8"/>
      <c r="K83" s="8"/>
    </row>
    <row r="84" spans="1:5" s="4" customFormat="1" ht="15">
      <c r="A84" s="29" t="s">
        <v>1</v>
      </c>
      <c r="B84" s="22">
        <f>B7+B16+B25+B37+B44+B51+B77</f>
        <v>112608.118</v>
      </c>
      <c r="C84" s="22">
        <f>C7+C16+C25+C37+C44+C51+C77</f>
        <v>53918.009000000005</v>
      </c>
      <c r="D84" s="19">
        <f t="shared" si="1"/>
        <v>47.88110303024513</v>
      </c>
      <c r="E84" s="68"/>
    </row>
    <row r="85" spans="1:4" ht="15">
      <c r="A85" s="29" t="s">
        <v>28</v>
      </c>
      <c r="B85" s="22">
        <f>B8+B17+B26+B38+B45+B52+B78</f>
        <v>24667.188</v>
      </c>
      <c r="C85" s="22">
        <f>C8+C17+C26+C38+C45+C52+C78</f>
        <v>11883.497</v>
      </c>
      <c r="D85" s="19">
        <f t="shared" si="1"/>
        <v>48.175320997269736</v>
      </c>
    </row>
    <row r="86" spans="1:4" ht="15">
      <c r="A86" s="29" t="s">
        <v>2</v>
      </c>
      <c r="B86" s="22">
        <f>B70+B11+B20+B29+B39+B46+B53+B58</f>
        <v>32618.761000000006</v>
      </c>
      <c r="C86" s="22">
        <f>C70+C11+C20+C29+C39+C46+C53+C58</f>
        <v>16281.759</v>
      </c>
      <c r="D86" s="19">
        <f t="shared" si="1"/>
        <v>49.91532020483548</v>
      </c>
    </row>
    <row r="87" spans="1:4" ht="15">
      <c r="A87" s="29" t="s">
        <v>13</v>
      </c>
      <c r="B87" s="22">
        <f>B83-B84-B85-B86</f>
        <v>164549.50299999994</v>
      </c>
      <c r="C87" s="22">
        <f>C83-C84-C85-C86</f>
        <v>90321.47399999999</v>
      </c>
      <c r="D87" s="19">
        <f t="shared" si="1"/>
        <v>54.89015302586482</v>
      </c>
    </row>
    <row r="88" spans="1:4" ht="15">
      <c r="A88" s="17" t="s">
        <v>14</v>
      </c>
      <c r="B88" s="18">
        <f>B13+B22+B41+B34+B55+B60+B62+B65+B67+B72+B80+B48</f>
        <v>0</v>
      </c>
      <c r="C88" s="18">
        <f>C13+C22+C41+C34+C55+C60+C62+C65+C67+C72+C80+C48</f>
        <v>0</v>
      </c>
      <c r="D88" s="19"/>
    </row>
    <row r="89" spans="1:4" ht="15">
      <c r="A89" s="17" t="s">
        <v>24</v>
      </c>
      <c r="B89" s="18">
        <f>SUM(B81)</f>
        <v>0</v>
      </c>
      <c r="C89" s="18">
        <f>SUM(C81)</f>
        <v>0</v>
      </c>
      <c r="D89" s="19"/>
    </row>
    <row r="90" spans="1:4" ht="15">
      <c r="A90" s="17" t="s">
        <v>30</v>
      </c>
      <c r="B90" s="18">
        <f>SUM(B73)</f>
        <v>200</v>
      </c>
      <c r="C90" s="18"/>
      <c r="D90" s="19">
        <f t="shared" si="1"/>
        <v>0</v>
      </c>
    </row>
    <row r="92" spans="2:3" ht="15">
      <c r="B92" s="58"/>
      <c r="C92" s="69"/>
    </row>
    <row r="93" spans="2:4" ht="15">
      <c r="B93" s="59"/>
      <c r="C93" s="61"/>
      <c r="D93" s="59"/>
    </row>
    <row r="94" spans="2:4" ht="15">
      <c r="B94" s="70"/>
      <c r="C94" s="71"/>
      <c r="D94" s="59"/>
    </row>
    <row r="95" spans="2:4" ht="15">
      <c r="B95" s="72"/>
      <c r="C95" s="72"/>
      <c r="D95" s="59"/>
    </row>
    <row r="96" spans="2:3" ht="15">
      <c r="B96" s="58"/>
      <c r="C96" s="61"/>
    </row>
    <row r="97" spans="2:3" ht="15">
      <c r="B97" s="59"/>
      <c r="C97" s="60"/>
    </row>
    <row r="98" ht="15">
      <c r="C98" s="58"/>
    </row>
    <row r="100" ht="15">
      <c r="C100" s="59"/>
    </row>
  </sheetData>
  <sheetProtection/>
  <mergeCells count="5">
    <mergeCell ref="A3:A4"/>
    <mergeCell ref="B3:B4"/>
    <mergeCell ref="A1:D1"/>
    <mergeCell ref="D3:D4"/>
    <mergeCell ref="C3:C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9">
      <selection activeCell="B31" sqref="B31:D34"/>
    </sheetView>
  </sheetViews>
  <sheetFormatPr defaultColWidth="9.140625" defaultRowHeight="15"/>
  <cols>
    <col min="1" max="1" width="36.140625" style="53" customWidth="1"/>
    <col min="2" max="2" width="17.28125" style="53" customWidth="1"/>
    <col min="3" max="3" width="15.8515625" style="53" customWidth="1"/>
    <col min="4" max="4" width="15.140625" style="53" customWidth="1"/>
    <col min="5" max="16384" width="9.140625" style="53" customWidth="1"/>
  </cols>
  <sheetData>
    <row r="1" spans="1:4" s="31" customFormat="1" ht="63.75" customHeight="1">
      <c r="A1" s="76" t="s">
        <v>66</v>
      </c>
      <c r="B1" s="76"/>
      <c r="C1" s="76"/>
      <c r="D1" s="76"/>
    </row>
    <row r="2" spans="1:4" s="31" customFormat="1" ht="12.75" customHeight="1">
      <c r="A2" s="32"/>
      <c r="B2" s="32"/>
      <c r="C2" s="32"/>
      <c r="D2" s="33"/>
    </row>
    <row r="3" spans="1:4" s="31" customFormat="1" ht="75">
      <c r="A3" s="34"/>
      <c r="B3" s="34" t="s">
        <v>67</v>
      </c>
      <c r="C3" s="34" t="s">
        <v>68</v>
      </c>
      <c r="D3" s="34" t="s">
        <v>33</v>
      </c>
    </row>
    <row r="4" spans="1:4" s="31" customFormat="1" ht="15">
      <c r="A4" s="35"/>
      <c r="B4" s="36"/>
      <c r="C4" s="36"/>
      <c r="D4" s="36"/>
    </row>
    <row r="5" spans="1:5" s="39" customFormat="1" ht="14.25">
      <c r="A5" s="37" t="s">
        <v>34</v>
      </c>
      <c r="B5" s="18">
        <f>B6+B13</f>
        <v>104580.117</v>
      </c>
      <c r="C5" s="18">
        <f>C6+C13</f>
        <v>48942.732</v>
      </c>
      <c r="D5" s="19">
        <f>SUM(C5)/B5*100</f>
        <v>46.799270649123486</v>
      </c>
      <c r="E5" s="38"/>
    </row>
    <row r="6" spans="1:4" s="41" customFormat="1" ht="15">
      <c r="A6" s="40" t="s">
        <v>35</v>
      </c>
      <c r="B6" s="25">
        <v>104580.117</v>
      </c>
      <c r="C6" s="25">
        <f>48098.58+844.152</f>
        <v>48942.732</v>
      </c>
      <c r="D6" s="20">
        <f>SUM(C6)/B6*100</f>
        <v>46.799270649123486</v>
      </c>
    </row>
    <row r="7" spans="1:4" s="41" customFormat="1" ht="15">
      <c r="A7" s="42" t="s">
        <v>36</v>
      </c>
      <c r="B7" s="11">
        <v>63913.314</v>
      </c>
      <c r="C7" s="11">
        <v>29388.633</v>
      </c>
      <c r="D7" s="20">
        <f aca="true" t="shared" si="0" ref="D7:D70">SUM(C7)/B7*100</f>
        <v>45.98202027202032</v>
      </c>
    </row>
    <row r="8" spans="1:4" s="41" customFormat="1" ht="15">
      <c r="A8" s="42" t="s">
        <v>37</v>
      </c>
      <c r="B8" s="11">
        <v>13955.505</v>
      </c>
      <c r="C8" s="11">
        <v>6544.892</v>
      </c>
      <c r="D8" s="20">
        <f t="shared" si="0"/>
        <v>46.898281359219894</v>
      </c>
    </row>
    <row r="9" spans="1:4" s="41" customFormat="1" ht="15">
      <c r="A9" s="42" t="s">
        <v>38</v>
      </c>
      <c r="B9" s="11">
        <v>3.097</v>
      </c>
      <c r="C9" s="11"/>
      <c r="D9" s="20"/>
    </row>
    <row r="10" spans="1:4" s="41" customFormat="1" ht="15">
      <c r="A10" s="42" t="s">
        <v>39</v>
      </c>
      <c r="B10" s="11">
        <v>4314.303</v>
      </c>
      <c r="C10" s="11">
        <f>915.078+165.079</f>
        <v>1080.157</v>
      </c>
      <c r="D10" s="20">
        <f t="shared" si="0"/>
        <v>25.036651343218125</v>
      </c>
    </row>
    <row r="11" spans="1:4" s="41" customFormat="1" ht="30">
      <c r="A11" s="42" t="s">
        <v>40</v>
      </c>
      <c r="B11" s="11">
        <v>17015.309</v>
      </c>
      <c r="C11" s="11">
        <v>10167.271</v>
      </c>
      <c r="D11" s="20">
        <f t="shared" si="0"/>
        <v>59.75366653641142</v>
      </c>
    </row>
    <row r="12" spans="1:4" s="41" customFormat="1" ht="15">
      <c r="A12" s="42" t="s">
        <v>41</v>
      </c>
      <c r="B12" s="11">
        <f>SUM(B6)-B7-B8-B9-B10-B11</f>
        <v>5378.589</v>
      </c>
      <c r="C12" s="11">
        <f>SUM(C6)-C7-C8-C9-C10-C11</f>
        <v>1761.7790000000023</v>
      </c>
      <c r="D12" s="20">
        <f t="shared" si="0"/>
        <v>32.75541224659483</v>
      </c>
    </row>
    <row r="13" spans="1:4" s="41" customFormat="1" ht="15">
      <c r="A13" s="40" t="s">
        <v>42</v>
      </c>
      <c r="B13" s="25"/>
      <c r="C13" s="25"/>
      <c r="D13" s="20"/>
    </row>
    <row r="14" spans="1:4" s="39" customFormat="1" ht="14.25">
      <c r="A14" s="37" t="s">
        <v>43</v>
      </c>
      <c r="B14" s="18">
        <f>B15+B22</f>
        <v>52463.028</v>
      </c>
      <c r="C14" s="18">
        <f>C15+C22</f>
        <v>25359.702</v>
      </c>
      <c r="D14" s="19">
        <f t="shared" si="0"/>
        <v>48.33823545221218</v>
      </c>
    </row>
    <row r="15" spans="1:4" s="41" customFormat="1" ht="15">
      <c r="A15" s="40" t="s">
        <v>44</v>
      </c>
      <c r="B15" s="25">
        <f>48285.028+4178</f>
        <v>52463.028</v>
      </c>
      <c r="C15" s="25">
        <f>22446.543+824.159+2089</f>
        <v>25359.702</v>
      </c>
      <c r="D15" s="20">
        <f>SUM(C15)/B15*100</f>
        <v>48.33823545221218</v>
      </c>
    </row>
    <row r="16" spans="1:4" s="41" customFormat="1" ht="15">
      <c r="A16" s="42" t="s">
        <v>36</v>
      </c>
      <c r="B16" s="11">
        <v>30277.853</v>
      </c>
      <c r="C16" s="11">
        <v>15613.976</v>
      </c>
      <c r="D16" s="20">
        <f t="shared" si="0"/>
        <v>51.56896692774089</v>
      </c>
    </row>
    <row r="17" spans="1:4" s="41" customFormat="1" ht="15">
      <c r="A17" s="42" t="s">
        <v>37</v>
      </c>
      <c r="B17" s="11">
        <v>6659.238</v>
      </c>
      <c r="C17" s="11">
        <v>3384.678</v>
      </c>
      <c r="D17" s="20">
        <f t="shared" si="0"/>
        <v>50.826806310271536</v>
      </c>
    </row>
    <row r="18" spans="1:4" s="41" customFormat="1" ht="15">
      <c r="A18" s="42" t="s">
        <v>38</v>
      </c>
      <c r="B18" s="11">
        <v>1223.748</v>
      </c>
      <c r="C18" s="11">
        <f>418.185+21.417</f>
        <v>439.602</v>
      </c>
      <c r="D18" s="20">
        <f t="shared" si="0"/>
        <v>35.92259190617676</v>
      </c>
    </row>
    <row r="19" spans="1:4" s="41" customFormat="1" ht="15">
      <c r="A19" s="42" t="s">
        <v>39</v>
      </c>
      <c r="B19" s="11">
        <v>750.63</v>
      </c>
      <c r="C19" s="11">
        <f>183.103+9.562</f>
        <v>192.66500000000002</v>
      </c>
      <c r="D19" s="20">
        <f t="shared" si="0"/>
        <v>25.667106297376876</v>
      </c>
    </row>
    <row r="20" spans="1:4" s="41" customFormat="1" ht="30">
      <c r="A20" s="42" t="s">
        <v>40</v>
      </c>
      <c r="B20" s="11">
        <v>7599.326</v>
      </c>
      <c r="C20" s="11">
        <f>2341.264+793.18</f>
        <v>3134.444</v>
      </c>
      <c r="D20" s="20">
        <f t="shared" si="0"/>
        <v>41.24634210981342</v>
      </c>
    </row>
    <row r="21" spans="1:4" s="41" customFormat="1" ht="15">
      <c r="A21" s="42" t="s">
        <v>41</v>
      </c>
      <c r="B21" s="11">
        <f>SUM(B15)-B16-B17-B18-B19-B20</f>
        <v>5952.232999999999</v>
      </c>
      <c r="C21" s="11">
        <f>SUM(C15)-C16-C17-C18-C19-C20</f>
        <v>2594.337000000001</v>
      </c>
      <c r="D21" s="20">
        <f t="shared" si="0"/>
        <v>43.58594497224825</v>
      </c>
    </row>
    <row r="22" spans="1:4" s="41" customFormat="1" ht="15">
      <c r="A22" s="40" t="s">
        <v>42</v>
      </c>
      <c r="B22" s="25"/>
      <c r="C22" s="25"/>
      <c r="D22" s="20"/>
    </row>
    <row r="23" spans="1:4" s="39" customFormat="1" ht="28.5">
      <c r="A23" s="37" t="s">
        <v>60</v>
      </c>
      <c r="B23" s="18">
        <f>B24+B34</f>
        <v>115669.134</v>
      </c>
      <c r="C23" s="18">
        <f>C24+C34</f>
        <v>74168.353</v>
      </c>
      <c r="D23" s="19">
        <f t="shared" si="0"/>
        <v>64.12112759485171</v>
      </c>
    </row>
    <row r="24" spans="1:4" s="41" customFormat="1" ht="15">
      <c r="A24" s="40" t="s">
        <v>44</v>
      </c>
      <c r="B24" s="25">
        <v>115669.134</v>
      </c>
      <c r="C24" s="25">
        <f>74162.852+5.501</f>
        <v>74168.353</v>
      </c>
      <c r="D24" s="20">
        <f>SUM(C24)/B24*100</f>
        <v>64.12112759485171</v>
      </c>
    </row>
    <row r="25" spans="1:4" s="41" customFormat="1" ht="15">
      <c r="A25" s="42" t="s">
        <v>36</v>
      </c>
      <c r="B25" s="11">
        <v>2157.11</v>
      </c>
      <c r="C25" s="11">
        <v>1065.733</v>
      </c>
      <c r="D25" s="20">
        <f t="shared" si="0"/>
        <v>49.40559359513422</v>
      </c>
    </row>
    <row r="26" spans="1:4" s="41" customFormat="1" ht="15">
      <c r="A26" s="42" t="s">
        <v>37</v>
      </c>
      <c r="B26" s="11">
        <v>474.566</v>
      </c>
      <c r="C26" s="11">
        <v>231.424</v>
      </c>
      <c r="D26" s="20">
        <f t="shared" si="0"/>
        <v>48.76539827969134</v>
      </c>
    </row>
    <row r="27" spans="1:4" s="41" customFormat="1" ht="15">
      <c r="A27" s="42" t="s">
        <v>38</v>
      </c>
      <c r="B27" s="11">
        <v>3.2</v>
      </c>
      <c r="C27" s="11">
        <v>1.47</v>
      </c>
      <c r="D27" s="20">
        <f t="shared" si="0"/>
        <v>45.9375</v>
      </c>
    </row>
    <row r="28" spans="1:4" s="41" customFormat="1" ht="15">
      <c r="A28" s="42" t="s">
        <v>39</v>
      </c>
      <c r="B28" s="11">
        <v>31.423</v>
      </c>
      <c r="C28" s="11">
        <f>13.296+5.449</f>
        <v>18.744999999999997</v>
      </c>
      <c r="D28" s="20">
        <f t="shared" si="0"/>
        <v>59.65375680234223</v>
      </c>
    </row>
    <row r="29" spans="1:4" s="41" customFormat="1" ht="30">
      <c r="A29" s="42" t="s">
        <v>40</v>
      </c>
      <c r="B29" s="11">
        <v>384.276</v>
      </c>
      <c r="C29" s="11">
        <f>182.283</f>
        <v>182.283</v>
      </c>
      <c r="D29" s="20">
        <f t="shared" si="0"/>
        <v>47.43543702963495</v>
      </c>
    </row>
    <row r="30" spans="1:4" s="41" customFormat="1" ht="15">
      <c r="A30" s="42" t="s">
        <v>41</v>
      </c>
      <c r="B30" s="11">
        <f>SUM(B24)-B25-B26-B27-B28-B29</f>
        <v>112618.55900000001</v>
      </c>
      <c r="C30" s="11">
        <f>SUM(C24)-C25-C26-C27-C28-C29</f>
        <v>72668.69800000002</v>
      </c>
      <c r="D30" s="20">
        <f t="shared" si="0"/>
        <v>64.52639657731726</v>
      </c>
    </row>
    <row r="31" spans="1:4" s="41" customFormat="1" ht="15">
      <c r="A31" s="42" t="s">
        <v>45</v>
      </c>
      <c r="B31" s="11">
        <f>SUM(B32:B33)</f>
        <v>55350</v>
      </c>
      <c r="C31" s="11">
        <f>SUM(C32:C33)</f>
        <v>38612.046</v>
      </c>
      <c r="D31" s="20">
        <f>SUM(C31)/B31*100</f>
        <v>69.75979403794038</v>
      </c>
    </row>
    <row r="32" spans="1:4" s="41" customFormat="1" ht="30">
      <c r="A32" s="43" t="s">
        <v>64</v>
      </c>
      <c r="B32" s="11">
        <v>32773.2</v>
      </c>
      <c r="C32" s="77">
        <v>31747.101</v>
      </c>
      <c r="D32" s="20">
        <f>SUM(C32)/B32*100</f>
        <v>96.8690912086705</v>
      </c>
    </row>
    <row r="33" spans="1:4" s="41" customFormat="1" ht="15">
      <c r="A33" s="43" t="s">
        <v>61</v>
      </c>
      <c r="B33" s="11">
        <v>22576.8</v>
      </c>
      <c r="C33" s="11">
        <v>6864.945</v>
      </c>
      <c r="D33" s="20">
        <f>SUM(C33)/B33*100</f>
        <v>30.407077176570642</v>
      </c>
    </row>
    <row r="34" spans="1:4" s="41" customFormat="1" ht="15">
      <c r="A34" s="40" t="s">
        <v>42</v>
      </c>
      <c r="B34" s="25"/>
      <c r="C34" s="25"/>
      <c r="D34" s="20"/>
    </row>
    <row r="35" spans="1:4" s="39" customFormat="1" ht="14.25">
      <c r="A35" s="37" t="s">
        <v>62</v>
      </c>
      <c r="B35" s="18">
        <f>B36+B41</f>
        <v>13050.192</v>
      </c>
      <c r="C35" s="18">
        <f>C36+C41</f>
        <v>5608.544</v>
      </c>
      <c r="D35" s="19">
        <f t="shared" si="0"/>
        <v>42.97671635788961</v>
      </c>
    </row>
    <row r="36" spans="1:4" s="41" customFormat="1" ht="15">
      <c r="A36" s="40" t="s">
        <v>44</v>
      </c>
      <c r="B36" s="25">
        <v>13050.192</v>
      </c>
      <c r="C36" s="25">
        <f>5446.891+161.653</f>
        <v>5608.544</v>
      </c>
      <c r="D36" s="20">
        <f>SUM(C36)/B36*100</f>
        <v>42.97671635788961</v>
      </c>
    </row>
    <row r="37" spans="1:4" s="41" customFormat="1" ht="15">
      <c r="A37" s="42" t="s">
        <v>36</v>
      </c>
      <c r="B37" s="11">
        <v>5551.354</v>
      </c>
      <c r="C37" s="11">
        <v>2702.503</v>
      </c>
      <c r="D37" s="20">
        <f t="shared" si="0"/>
        <v>48.681871125494794</v>
      </c>
    </row>
    <row r="38" spans="1:4" s="41" customFormat="1" ht="15">
      <c r="A38" s="42" t="s">
        <v>37</v>
      </c>
      <c r="B38" s="11">
        <v>1221.216</v>
      </c>
      <c r="C38" s="11">
        <v>595.866</v>
      </c>
      <c r="D38" s="20">
        <f t="shared" si="0"/>
        <v>48.792842543825174</v>
      </c>
    </row>
    <row r="39" spans="1:4" s="41" customFormat="1" ht="30">
      <c r="A39" s="42" t="s">
        <v>40</v>
      </c>
      <c r="B39" s="11">
        <v>1844.454</v>
      </c>
      <c r="C39" s="11">
        <f>652.447+50.867</f>
        <v>703.314</v>
      </c>
      <c r="D39" s="20">
        <f t="shared" si="0"/>
        <v>38.13128438009297</v>
      </c>
    </row>
    <row r="40" spans="1:4" s="41" customFormat="1" ht="15">
      <c r="A40" s="42" t="s">
        <v>41</v>
      </c>
      <c r="B40" s="11">
        <f>SUM(B36)-B37-B38-B39</f>
        <v>4433.168</v>
      </c>
      <c r="C40" s="11">
        <f>SUM(C36)-C37-C38-C39</f>
        <v>1606.8609999999999</v>
      </c>
      <c r="D40" s="20">
        <f t="shared" si="0"/>
        <v>36.24633670548917</v>
      </c>
    </row>
    <row r="41" spans="1:4" s="41" customFormat="1" ht="15">
      <c r="A41" s="40" t="s">
        <v>42</v>
      </c>
      <c r="B41" s="25"/>
      <c r="C41" s="25"/>
      <c r="D41" s="20"/>
    </row>
    <row r="42" spans="1:4" s="39" customFormat="1" ht="14.25">
      <c r="A42" s="37" t="s">
        <v>63</v>
      </c>
      <c r="B42" s="18">
        <f>B43+B48</f>
        <v>7777.878</v>
      </c>
      <c r="C42" s="18">
        <f>C43+C48</f>
        <v>2614.713</v>
      </c>
      <c r="D42" s="19">
        <f t="shared" si="0"/>
        <v>33.617305388436286</v>
      </c>
    </row>
    <row r="43" spans="1:4" s="41" customFormat="1" ht="15">
      <c r="A43" s="40" t="s">
        <v>44</v>
      </c>
      <c r="B43" s="25">
        <v>7777.878</v>
      </c>
      <c r="C43" s="25">
        <f>2614.356+0.357</f>
        <v>2614.713</v>
      </c>
      <c r="D43" s="20">
        <f>SUM(C43)/B43*100</f>
        <v>33.617305388436286</v>
      </c>
    </row>
    <row r="44" spans="1:4" s="41" customFormat="1" ht="15">
      <c r="A44" s="42" t="s">
        <v>36</v>
      </c>
      <c r="B44" s="11">
        <v>3752.287</v>
      </c>
      <c r="C44" s="11">
        <v>1795.705</v>
      </c>
      <c r="D44" s="20">
        <f t="shared" si="0"/>
        <v>47.85628071626717</v>
      </c>
    </row>
    <row r="45" spans="1:4" s="41" customFormat="1" ht="15">
      <c r="A45" s="42" t="s">
        <v>37</v>
      </c>
      <c r="B45" s="11">
        <v>825.503</v>
      </c>
      <c r="C45" s="11">
        <v>393.345</v>
      </c>
      <c r="D45" s="20">
        <f t="shared" si="0"/>
        <v>47.64913028783663</v>
      </c>
    </row>
    <row r="46" spans="1:4" s="41" customFormat="1" ht="30">
      <c r="A46" s="42" t="s">
        <v>40</v>
      </c>
      <c r="B46" s="11">
        <v>1401.092</v>
      </c>
      <c r="C46" s="11">
        <v>186.881</v>
      </c>
      <c r="D46" s="20">
        <f t="shared" si="0"/>
        <v>13.338239030698912</v>
      </c>
    </row>
    <row r="47" spans="1:4" s="41" customFormat="1" ht="15">
      <c r="A47" s="42" t="s">
        <v>41</v>
      </c>
      <c r="B47" s="11">
        <f>SUM(B43)-B44-B45-B46</f>
        <v>1798.9959999999996</v>
      </c>
      <c r="C47" s="11">
        <f>SUM(C43)-C44-C45-C46</f>
        <v>238.78200000000024</v>
      </c>
      <c r="D47" s="20">
        <f t="shared" si="0"/>
        <v>13.273070090205884</v>
      </c>
    </row>
    <row r="48" spans="1:4" s="41" customFormat="1" ht="15">
      <c r="A48" s="40" t="s">
        <v>42</v>
      </c>
      <c r="B48" s="25"/>
      <c r="C48" s="25"/>
      <c r="D48" s="20"/>
    </row>
    <row r="49" spans="1:4" s="41" customFormat="1" ht="14.25">
      <c r="A49" s="37" t="s">
        <v>46</v>
      </c>
      <c r="B49" s="18">
        <f>B50+B55</f>
        <v>11482.421</v>
      </c>
      <c r="C49" s="18">
        <f>C50+C55</f>
        <v>4717.155</v>
      </c>
      <c r="D49" s="19">
        <f t="shared" si="0"/>
        <v>41.081536724702914</v>
      </c>
    </row>
    <row r="50" spans="1:4" s="41" customFormat="1" ht="15">
      <c r="A50" s="40" t="s">
        <v>44</v>
      </c>
      <c r="B50" s="25">
        <v>11482.421</v>
      </c>
      <c r="C50" s="25">
        <v>4717.155</v>
      </c>
      <c r="D50" s="20">
        <f>SUM(C50)/B50*100</f>
        <v>41.081536724702914</v>
      </c>
    </row>
    <row r="51" spans="1:4" s="41" customFormat="1" ht="15">
      <c r="A51" s="42" t="s">
        <v>36</v>
      </c>
      <c r="B51" s="11">
        <v>6956.2</v>
      </c>
      <c r="C51" s="11">
        <v>3351.459</v>
      </c>
      <c r="D51" s="20">
        <f t="shared" si="0"/>
        <v>48.17945142462839</v>
      </c>
    </row>
    <row r="52" spans="1:4" s="41" customFormat="1" ht="15">
      <c r="A52" s="42" t="s">
        <v>37</v>
      </c>
      <c r="B52" s="11">
        <v>1531.16</v>
      </c>
      <c r="C52" s="11">
        <v>733.292</v>
      </c>
      <c r="D52" s="20">
        <f t="shared" si="0"/>
        <v>47.8912719768019</v>
      </c>
    </row>
    <row r="53" spans="1:4" s="41" customFormat="1" ht="30">
      <c r="A53" s="42" t="s">
        <v>40</v>
      </c>
      <c r="B53" s="11">
        <v>1553.711</v>
      </c>
      <c r="C53" s="11">
        <v>370.596</v>
      </c>
      <c r="D53" s="20">
        <f t="shared" si="0"/>
        <v>23.852312302609686</v>
      </c>
    </row>
    <row r="54" spans="1:4" s="41" customFormat="1" ht="15">
      <c r="A54" s="42" t="s">
        <v>41</v>
      </c>
      <c r="B54" s="11">
        <f>SUM(B50)-B51-B52-B53</f>
        <v>1441.3500000000006</v>
      </c>
      <c r="C54" s="11">
        <f>SUM(C50)-C51-C52-C53</f>
        <v>261.8079999999999</v>
      </c>
      <c r="D54" s="20">
        <f t="shared" si="0"/>
        <v>18.164082283969872</v>
      </c>
    </row>
    <row r="55" spans="1:4" s="41" customFormat="1" ht="15">
      <c r="A55" s="40" t="s">
        <v>42</v>
      </c>
      <c r="B55" s="25"/>
      <c r="C55" s="25"/>
      <c r="D55" s="20"/>
    </row>
    <row r="56" spans="1:4" s="41" customFormat="1" ht="28.5">
      <c r="A56" s="21" t="s">
        <v>47</v>
      </c>
      <c r="B56" s="22">
        <f>B57+B60</f>
        <v>18344.994</v>
      </c>
      <c r="C56" s="22">
        <f>C57+C60</f>
        <v>4161.223</v>
      </c>
      <c r="D56" s="19">
        <f t="shared" si="0"/>
        <v>22.683152690047216</v>
      </c>
    </row>
    <row r="57" spans="1:4" s="41" customFormat="1" ht="15">
      <c r="A57" s="40" t="s">
        <v>44</v>
      </c>
      <c r="B57" s="25">
        <v>18344.994</v>
      </c>
      <c r="C57" s="25">
        <v>4161.223</v>
      </c>
      <c r="D57" s="20">
        <f>SUM(C57)/B57*100</f>
        <v>22.683152690047216</v>
      </c>
    </row>
    <row r="58" spans="1:4" s="41" customFormat="1" ht="30">
      <c r="A58" s="42" t="s">
        <v>40</v>
      </c>
      <c r="B58" s="11">
        <v>2809.817</v>
      </c>
      <c r="C58" s="11">
        <v>1535.637</v>
      </c>
      <c r="D58" s="20">
        <f t="shared" si="0"/>
        <v>54.652562782558434</v>
      </c>
    </row>
    <row r="59" spans="1:4" s="41" customFormat="1" ht="15">
      <c r="A59" s="42" t="s">
        <v>41</v>
      </c>
      <c r="B59" s="11">
        <f>SUM(B57)-B58</f>
        <v>15535.177</v>
      </c>
      <c r="C59" s="11">
        <f>SUM(C57)-C58</f>
        <v>2625.5860000000002</v>
      </c>
      <c r="D59" s="20">
        <f t="shared" si="0"/>
        <v>16.90090817761523</v>
      </c>
    </row>
    <row r="60" spans="1:4" s="41" customFormat="1" ht="15">
      <c r="A60" s="40" t="s">
        <v>42</v>
      </c>
      <c r="B60" s="25"/>
      <c r="C60" s="25"/>
      <c r="D60" s="20"/>
    </row>
    <row r="61" spans="1:4" s="41" customFormat="1" ht="15">
      <c r="A61" s="21" t="s">
        <v>48</v>
      </c>
      <c r="B61" s="22">
        <f>SUM(B62)</f>
        <v>0</v>
      </c>
      <c r="C61" s="22">
        <f>SUM(C62)</f>
        <v>0</v>
      </c>
      <c r="D61" s="19"/>
    </row>
    <row r="62" spans="1:4" s="41" customFormat="1" ht="15">
      <c r="A62" s="40" t="s">
        <v>42</v>
      </c>
      <c r="B62" s="25"/>
      <c r="C62" s="25"/>
      <c r="D62" s="20"/>
    </row>
    <row r="63" spans="1:4" s="41" customFormat="1" ht="15">
      <c r="A63" s="44" t="s">
        <v>49</v>
      </c>
      <c r="B63" s="22">
        <f>SUM(B64:B65)</f>
        <v>3600</v>
      </c>
      <c r="C63" s="22">
        <f>SUM(C64:C65)</f>
        <v>3300</v>
      </c>
      <c r="D63" s="19">
        <f t="shared" si="0"/>
        <v>91.66666666666666</v>
      </c>
    </row>
    <row r="64" spans="1:4" s="41" customFormat="1" ht="15">
      <c r="A64" s="40" t="s">
        <v>41</v>
      </c>
      <c r="B64" s="25">
        <v>3600</v>
      </c>
      <c r="C64" s="25">
        <v>3300</v>
      </c>
      <c r="D64" s="20">
        <f t="shared" si="0"/>
        <v>91.66666666666666</v>
      </c>
    </row>
    <row r="65" spans="1:4" s="41" customFormat="1" ht="15">
      <c r="A65" s="40" t="s">
        <v>42</v>
      </c>
      <c r="B65" s="25"/>
      <c r="C65" s="25"/>
      <c r="D65" s="20"/>
    </row>
    <row r="66" spans="1:4" s="41" customFormat="1" ht="57">
      <c r="A66" s="45" t="s">
        <v>50</v>
      </c>
      <c r="B66" s="22">
        <f>SUM(B67:B67)</f>
        <v>0</v>
      </c>
      <c r="C66" s="22">
        <f>SUM(C67:C67)</f>
        <v>0</v>
      </c>
      <c r="D66" s="19"/>
    </row>
    <row r="67" spans="1:4" s="41" customFormat="1" ht="15">
      <c r="A67" s="40" t="s">
        <v>42</v>
      </c>
      <c r="B67" s="25"/>
      <c r="C67" s="25"/>
      <c r="D67" s="20"/>
    </row>
    <row r="68" spans="1:4" s="41" customFormat="1" ht="39.75" customHeight="1">
      <c r="A68" s="44" t="s">
        <v>51</v>
      </c>
      <c r="B68" s="18">
        <f>SUM(B69)+B72</f>
        <v>657.898</v>
      </c>
      <c r="C68" s="18">
        <f>SUM(C69)+C72</f>
        <v>296.756</v>
      </c>
      <c r="D68" s="19">
        <f t="shared" si="0"/>
        <v>45.106688270826176</v>
      </c>
    </row>
    <row r="69" spans="1:4" s="41" customFormat="1" ht="15">
      <c r="A69" s="40" t="s">
        <v>44</v>
      </c>
      <c r="B69" s="25">
        <v>657.898</v>
      </c>
      <c r="C69" s="25">
        <v>296.756</v>
      </c>
      <c r="D69" s="20">
        <f>SUM(C69)/B69*100</f>
        <v>45.106688270826176</v>
      </c>
    </row>
    <row r="70" spans="1:4" s="41" customFormat="1" ht="30">
      <c r="A70" s="42" t="s">
        <v>40</v>
      </c>
      <c r="B70" s="11">
        <v>10.776</v>
      </c>
      <c r="C70" s="11">
        <v>1.333</v>
      </c>
      <c r="D70" s="20">
        <f t="shared" si="0"/>
        <v>12.370081662954714</v>
      </c>
    </row>
    <row r="71" spans="1:4" s="41" customFormat="1" ht="15">
      <c r="A71" s="42" t="s">
        <v>41</v>
      </c>
      <c r="B71" s="11">
        <f>SUM(B69)-B70</f>
        <v>647.1220000000001</v>
      </c>
      <c r="C71" s="11">
        <f>SUM(C69)-C70</f>
        <v>295.42299999999994</v>
      </c>
      <c r="D71" s="20">
        <f aca="true" t="shared" si="1" ref="D71:D90">SUM(C71)/B71*100</f>
        <v>45.651824540040344</v>
      </c>
    </row>
    <row r="72" spans="1:4" s="41" customFormat="1" ht="15">
      <c r="A72" s="40" t="s">
        <v>42</v>
      </c>
      <c r="B72" s="25"/>
      <c r="C72" s="25"/>
      <c r="D72" s="20"/>
    </row>
    <row r="73" spans="1:4" s="41" customFormat="1" ht="14.25">
      <c r="A73" s="44" t="s">
        <v>52</v>
      </c>
      <c r="B73" s="18">
        <v>200</v>
      </c>
      <c r="C73" s="18"/>
      <c r="D73" s="19"/>
    </row>
    <row r="74" spans="1:4" s="41" customFormat="1" ht="14.25">
      <c r="A74" s="44" t="s">
        <v>53</v>
      </c>
      <c r="B74" s="18">
        <v>6301.2</v>
      </c>
      <c r="C74" s="18">
        <v>3150.6</v>
      </c>
      <c r="D74" s="19">
        <f t="shared" si="1"/>
        <v>50</v>
      </c>
    </row>
    <row r="75" spans="1:4" s="39" customFormat="1" ht="14.25">
      <c r="A75" s="37" t="s">
        <v>54</v>
      </c>
      <c r="B75" s="18">
        <f>SUM(B76)+B80</f>
        <v>516.708</v>
      </c>
      <c r="C75" s="18">
        <f>SUM(C76)+C80</f>
        <v>84.961</v>
      </c>
      <c r="D75" s="19">
        <f t="shared" si="1"/>
        <v>16.442749096201336</v>
      </c>
    </row>
    <row r="76" spans="1:4" s="39" customFormat="1" ht="15">
      <c r="A76" s="40" t="s">
        <v>44</v>
      </c>
      <c r="B76" s="25">
        <f>148.845+367.863</f>
        <v>516.708</v>
      </c>
      <c r="C76" s="25">
        <f>81.562+3.399</f>
        <v>84.961</v>
      </c>
      <c r="D76" s="20">
        <f>SUM(C76)/B76*100</f>
        <v>16.442749096201336</v>
      </c>
    </row>
    <row r="77" spans="1:4" s="41" customFormat="1" ht="15">
      <c r="A77" s="42" t="s">
        <v>36</v>
      </c>
      <c r="B77" s="11"/>
      <c r="C77" s="11"/>
      <c r="D77" s="20"/>
    </row>
    <row r="78" spans="1:4" s="41" customFormat="1" ht="15">
      <c r="A78" s="42" t="s">
        <v>37</v>
      </c>
      <c r="B78" s="11"/>
      <c r="C78" s="11"/>
      <c r="D78" s="20"/>
    </row>
    <row r="79" spans="1:4" s="41" customFormat="1" ht="15">
      <c r="A79" s="42" t="s">
        <v>41</v>
      </c>
      <c r="B79" s="11">
        <f>SUM(B76)-B77-B78</f>
        <v>516.708</v>
      </c>
      <c r="C79" s="11">
        <f>SUM(C76)-C77-C78</f>
        <v>84.961</v>
      </c>
      <c r="D79" s="20">
        <f t="shared" si="1"/>
        <v>16.442749096201336</v>
      </c>
    </row>
    <row r="80" spans="1:4" s="41" customFormat="1" ht="15">
      <c r="A80" s="40" t="s">
        <v>42</v>
      </c>
      <c r="B80" s="25"/>
      <c r="C80" s="25"/>
      <c r="D80" s="20"/>
    </row>
    <row r="81" spans="1:4" s="41" customFormat="1" ht="40.5">
      <c r="A81" s="46" t="s">
        <v>55</v>
      </c>
      <c r="B81" s="18"/>
      <c r="C81" s="18"/>
      <c r="D81" s="19"/>
    </row>
    <row r="82" spans="1:11" s="50" customFormat="1" ht="15.75">
      <c r="A82" s="47" t="s">
        <v>56</v>
      </c>
      <c r="B82" s="28">
        <f>B5+B14+B23+B35+B42+B49+B56+B61+B63+B66+B68+B73+B74+B75+B81</f>
        <v>334643.56999999995</v>
      </c>
      <c r="C82" s="28">
        <f>C5+C14+C23+C35+C42+C49+C56+C61+C63+C66+C68+C73+C74+C75+C81</f>
        <v>172404.739</v>
      </c>
      <c r="D82" s="19">
        <f t="shared" si="1"/>
        <v>51.518915782544404</v>
      </c>
      <c r="E82" s="48"/>
      <c r="F82" s="48"/>
      <c r="G82" s="48"/>
      <c r="H82" s="48"/>
      <c r="I82" s="49"/>
      <c r="J82" s="49"/>
      <c r="K82" s="49"/>
    </row>
    <row r="83" spans="1:11" s="50" customFormat="1" ht="15.75">
      <c r="A83" s="37" t="s">
        <v>44</v>
      </c>
      <c r="B83" s="28">
        <f>B6+B15+B24+B36+B43+B50+B57+B64+B69+B76+B74</f>
        <v>334443.56999999995</v>
      </c>
      <c r="C83" s="28">
        <f>C6+C15+C24+C36+C43+C50+C57+C64+C69+C76+C74</f>
        <v>172404.739</v>
      </c>
      <c r="D83" s="19">
        <f>SUM(C83)/B83*100</f>
        <v>51.54972451705381</v>
      </c>
      <c r="E83" s="48"/>
      <c r="F83" s="48"/>
      <c r="G83" s="48"/>
      <c r="H83" s="48"/>
      <c r="I83" s="49"/>
      <c r="J83" s="49"/>
      <c r="K83" s="49"/>
    </row>
    <row r="84" spans="1:4" s="52" customFormat="1" ht="15">
      <c r="A84" s="51" t="s">
        <v>36</v>
      </c>
      <c r="B84" s="22">
        <f>B7+B16+B25+B37+B44+B51+B77</f>
        <v>112608.118</v>
      </c>
      <c r="C84" s="22">
        <f>C7+C16+C25+C37+C44+C51+C77</f>
        <v>53918.009000000005</v>
      </c>
      <c r="D84" s="19">
        <f t="shared" si="1"/>
        <v>47.88110303024513</v>
      </c>
    </row>
    <row r="85" spans="1:4" ht="15">
      <c r="A85" s="51" t="s">
        <v>37</v>
      </c>
      <c r="B85" s="22">
        <f>B8+B17+B26+B38+B45+B52+B78</f>
        <v>24667.188</v>
      </c>
      <c r="C85" s="22">
        <f>C8+C17+C26+C38+C45+C52+C78</f>
        <v>11883.497</v>
      </c>
      <c r="D85" s="19">
        <f t="shared" si="1"/>
        <v>48.175320997269736</v>
      </c>
    </row>
    <row r="86" spans="1:4" ht="15">
      <c r="A86" s="51" t="s">
        <v>57</v>
      </c>
      <c r="B86" s="22">
        <f>B70+B11+B20+B29+B39+B46+B53+B58</f>
        <v>32618.761000000006</v>
      </c>
      <c r="C86" s="22">
        <f>C70+C11+C20+C29+C39+C46+C53+C58</f>
        <v>16281.759</v>
      </c>
      <c r="D86" s="19">
        <f t="shared" si="1"/>
        <v>49.91532020483548</v>
      </c>
    </row>
    <row r="87" spans="1:4" ht="15">
      <c r="A87" s="51" t="s">
        <v>41</v>
      </c>
      <c r="B87" s="22">
        <f>B83-B84-B85-B86</f>
        <v>164549.50299999994</v>
      </c>
      <c r="C87" s="22">
        <f>C83-C84-C85-C86</f>
        <v>90321.47399999999</v>
      </c>
      <c r="D87" s="19">
        <f t="shared" si="1"/>
        <v>54.89015302586482</v>
      </c>
    </row>
    <row r="88" spans="1:4" ht="15">
      <c r="A88" s="37" t="s">
        <v>42</v>
      </c>
      <c r="B88" s="18">
        <f>B13+B22+B41+B34+B55+B60+B62+B65+B67+B72+B80+B48</f>
        <v>0</v>
      </c>
      <c r="C88" s="18">
        <f>C13+C22+C41+C34+C55+C60+C62+C65+C67+C72+C80+C48</f>
        <v>0</v>
      </c>
      <c r="D88" s="19"/>
    </row>
    <row r="89" spans="1:4" ht="15">
      <c r="A89" s="37" t="s">
        <v>58</v>
      </c>
      <c r="B89" s="18">
        <f>SUM(B81)</f>
        <v>0</v>
      </c>
      <c r="C89" s="18">
        <f>SUM(C81)</f>
        <v>0</v>
      </c>
      <c r="D89" s="19"/>
    </row>
    <row r="90" spans="1:4" ht="28.5">
      <c r="A90" s="37" t="s">
        <v>59</v>
      </c>
      <c r="B90" s="18">
        <f>SUM(B73)</f>
        <v>200</v>
      </c>
      <c r="C90" s="18"/>
      <c r="D90" s="19">
        <f t="shared" si="1"/>
        <v>0</v>
      </c>
    </row>
    <row r="93" spans="2:3" ht="15">
      <c r="B93" s="54"/>
      <c r="C93" s="54"/>
    </row>
    <row r="94" spans="2:3" ht="15">
      <c r="B94" s="54"/>
      <c r="C94" s="54"/>
    </row>
    <row r="95" spans="2:3" ht="15">
      <c r="B95" s="54"/>
      <c r="C95" s="5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2015-11-02T14:46:57Z</cp:lastPrinted>
  <dcterms:created xsi:type="dcterms:W3CDTF">2015-04-07T07:35:57Z</dcterms:created>
  <dcterms:modified xsi:type="dcterms:W3CDTF">2016-02-09T11:21:09Z</dcterms:modified>
  <cp:category/>
  <cp:version/>
  <cp:contentType/>
  <cp:contentStatus/>
</cp:coreProperties>
</file>