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<sst xmlns="http://schemas.openxmlformats.org/spreadsheetml/2006/main" count="184" uniqueCount="75">
  <si>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</si>
  <si>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</si>
  <si>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</si>
  <si>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</si>
  <si>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</si>
  <si>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</si>
  <si>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</si>
  <si>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</si>
  <si>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</si>
  <si>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</si>
  <si>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</si>
  <si>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</si>
  <si>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</si>
  <si>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</si>
  <si>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</si>
  <si>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</si>
  <si>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</si>
  <si>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</si>
  <si>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</si>
  <si>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</si>
  <si>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</si>
  <si>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</si>
  <si>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</si>
  <si>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</si>
  <si>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</si>
  <si>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</si>
  <si>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</si>
  <si>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</si>
  <si>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</si>
  <si>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</si>
  <si>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</si>
  <si>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</si>
  <si>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</si>
  <si>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</si>
  <si>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</si>
  <si>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</si>
  <si>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</si>
  <si>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</si>
  <si>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</si>
  <si>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</si>
  <si>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</si>
  <si>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</si>
  <si>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</si>
  <si>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</si>
  <si>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</si>
  <si>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</si>
  <si>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</si>
  <si>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</si>
  <si>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</si>
  <si>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</si>
  <si>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</si>
  <si>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</si>
  <si>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</si>
  <si>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</si>
  <si>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</si>
  <si>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</si>
  <si>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</si>
  <si>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</si>
  <si>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</si>
  <si>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</si>
  <si>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</si>
  <si>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</si>
  <si>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</si>
  <si>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</si>
  <si>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</si>
  <si>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</si>
  <si>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</si>
  <si>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</si>
  <si>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</si>
  <si>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</si>
  <si>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</si>
  <si>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>План на січень-вересень, з урахуванням змін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</si>
  <si>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02 вересня </t>
    </r>
    <r>
      <rPr>
        <sz val="11"/>
        <rFont val="Times New Roman"/>
        <family val="1"/>
      </rPr>
      <t xml:space="preserve">тис. грн.  </t>
    </r>
  </si>
  <si>
    <t xml:space="preserve">План на январь-сентябрь с учетом изменений, тыс. грн. 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</si>
  <si>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 сентября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</si>
</sst>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0" t="s">
        <v>69</v>
      </c>
      <c r="B1" s="70"/>
      <c r="C1" s="70"/>
      <c r="D1" s="70"/>
      <c r="E1" s="70"/>
      <c r="F1" s="70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1"/>
      <c r="B3" s="71" t="s">
        <v>64</v>
      </c>
      <c r="C3" s="71" t="s">
        <v>71</v>
      </c>
      <c r="D3" s="72" t="s">
        <v>72</v>
      </c>
      <c r="E3" s="71" t="s">
        <v>65</v>
      </c>
      <c r="F3" s="71" t="s">
        <v>15</v>
      </c>
    </row>
    <row r="4" spans="1:6" s="1" customFormat="1" ht="86.25" customHeight="1">
      <c r="A4" s="71"/>
      <c r="B4" s="71"/>
      <c r="C4" s="71"/>
      <c r="D4" s="72"/>
      <c r="E4" s="71"/>
      <c r="F4" s="71"/>
    </row>
    <row r="5" spans="1:6" s="2" customFormat="1" ht="16.5" customHeight="1">
      <c r="A5" s="17" t="s">
        <v>3</v>
      </c>
      <c r="B5" s="18">
        <f>B6+B13</f>
        <v>794074.845</v>
      </c>
      <c r="C5" s="18">
        <f>C6+C13</f>
        <v>595465.203</v>
      </c>
      <c r="D5" s="18">
        <f>D6+D13</f>
        <v>441151.716</v>
      </c>
      <c r="E5" s="19">
        <f aca="true" t="shared" si="0" ref="E5:E36">SUM(D5)/B5*100</f>
        <v>55.5554326872047</v>
      </c>
      <c r="F5" s="19">
        <f>SUM(D5)/C5*100</f>
        <v>74.08522173545043</v>
      </c>
    </row>
    <row r="6" spans="1:6" s="14" customFormat="1" ht="16.5" customHeight="1">
      <c r="A6" s="30" t="s">
        <v>32</v>
      </c>
      <c r="B6" s="25">
        <v>731213.543</v>
      </c>
      <c r="C6" s="25">
        <v>542258.372</v>
      </c>
      <c r="D6" s="68">
        <f>426661.317+563.639</f>
        <v>427224.956</v>
      </c>
      <c r="E6" s="20">
        <f t="shared" si="0"/>
        <v>58.426838519318835</v>
      </c>
      <c r="F6" s="20">
        <f>SUM(D6)/C6*100</f>
        <v>78.7862351344204</v>
      </c>
    </row>
    <row r="7" spans="1:6" s="3" customFormat="1" ht="14.25" customHeight="1">
      <c r="A7" s="12" t="s">
        <v>1</v>
      </c>
      <c r="B7" s="11">
        <v>417764.57</v>
      </c>
      <c r="C7" s="11">
        <v>308194.604</v>
      </c>
      <c r="D7" s="11">
        <f>262516.17+11.213</f>
        <v>262527.383</v>
      </c>
      <c r="E7" s="20">
        <f t="shared" si="0"/>
        <v>62.84098792772206</v>
      </c>
      <c r="F7" s="20">
        <f aca="true" t="shared" si="1" ref="F7:F73">SUM(D7)/C7*100</f>
        <v>85.18234245269264</v>
      </c>
    </row>
    <row r="8" spans="1:6" s="3" customFormat="1" ht="15">
      <c r="A8" s="12" t="s">
        <v>27</v>
      </c>
      <c r="B8" s="11">
        <v>91908.273</v>
      </c>
      <c r="C8" s="11">
        <v>67751.464</v>
      </c>
      <c r="D8" s="11">
        <f>58331.705+2.464</f>
        <v>58334.169</v>
      </c>
      <c r="E8" s="20">
        <f t="shared" si="0"/>
        <v>63.46998708157643</v>
      </c>
      <c r="F8" s="20">
        <f t="shared" si="1"/>
        <v>86.1002339373803</v>
      </c>
    </row>
    <row r="9" spans="1:6" s="3" customFormat="1" ht="15">
      <c r="A9" s="12" t="s">
        <v>4</v>
      </c>
      <c r="B9" s="11">
        <v>172.659</v>
      </c>
      <c r="C9" s="11">
        <v>163.735</v>
      </c>
      <c r="D9" s="11">
        <v>18.067</v>
      </c>
      <c r="E9" s="20">
        <f t="shared" si="0"/>
        <v>10.463978130303083</v>
      </c>
      <c r="F9" s="20">
        <f t="shared" si="1"/>
        <v>11.03429321769933</v>
      </c>
    </row>
    <row r="10" spans="1:6" s="3" customFormat="1" ht="15">
      <c r="A10" s="12" t="s">
        <v>5</v>
      </c>
      <c r="B10" s="11">
        <v>49370.159</v>
      </c>
      <c r="C10" s="11">
        <v>31979.281</v>
      </c>
      <c r="D10" s="11">
        <f>22882.786+36.754</f>
        <v>22919.54</v>
      </c>
      <c r="E10" s="20">
        <f t="shared" si="0"/>
        <v>46.423873174076675</v>
      </c>
      <c r="F10" s="20">
        <f t="shared" si="1"/>
        <v>71.66996656366352</v>
      </c>
    </row>
    <row r="11" spans="1:6" s="3" customFormat="1" ht="15">
      <c r="A11" s="12" t="s">
        <v>29</v>
      </c>
      <c r="B11" s="11">
        <v>95933.928</v>
      </c>
      <c r="C11" s="11">
        <v>68301.86</v>
      </c>
      <c r="D11" s="11">
        <f>44870.566+294.372</f>
        <v>45164.938</v>
      </c>
      <c r="E11" s="20">
        <f t="shared" si="0"/>
        <v>47.07921268479698</v>
      </c>
      <c r="F11" s="20">
        <f t="shared" si="1"/>
        <v>66.12548765143438</v>
      </c>
    </row>
    <row r="12" spans="1:6" s="3" customFormat="1" ht="15">
      <c r="A12" s="12" t="s">
        <v>13</v>
      </c>
      <c r="B12" s="11">
        <f>SUM(B6)-B7-B8-B9-B10-B11</f>
        <v>76063.95399999993</v>
      </c>
      <c r="C12" s="11">
        <f>SUM(C6)-C7-C8-C9-C10-C11</f>
        <v>65867.428</v>
      </c>
      <c r="D12" s="11">
        <f>SUM(D6)-D7-D8-D9-D10-D11</f>
        <v>38260.85900000005</v>
      </c>
      <c r="E12" s="20">
        <f t="shared" si="0"/>
        <v>50.30090731281217</v>
      </c>
      <c r="F12" s="20">
        <f t="shared" si="1"/>
        <v>58.087677265916696</v>
      </c>
    </row>
    <row r="13" spans="1:6" s="3" customFormat="1" ht="15">
      <c r="A13" s="30" t="s">
        <v>14</v>
      </c>
      <c r="B13" s="25">
        <v>62861.302</v>
      </c>
      <c r="C13" s="25">
        <v>53206.831</v>
      </c>
      <c r="D13" s="25">
        <v>13926.76</v>
      </c>
      <c r="E13" s="20">
        <f t="shared" si="0"/>
        <v>22.154743151836083</v>
      </c>
      <c r="F13" s="20">
        <f t="shared" si="1"/>
        <v>26.174759402603776</v>
      </c>
    </row>
    <row r="14" spans="1:6" s="2" customFormat="1" ht="14.25">
      <c r="A14" s="17" t="s">
        <v>6</v>
      </c>
      <c r="B14" s="18">
        <f>B15+B22</f>
        <v>410210.705</v>
      </c>
      <c r="C14" s="18">
        <f>C15+C22</f>
        <v>300883.914</v>
      </c>
      <c r="D14" s="18">
        <f>D15+D22</f>
        <v>247350.822</v>
      </c>
      <c r="E14" s="19">
        <f t="shared" si="0"/>
        <v>60.298480508937466</v>
      </c>
      <c r="F14" s="19">
        <f t="shared" si="1"/>
        <v>82.20805782259268</v>
      </c>
    </row>
    <row r="15" spans="1:6" s="14" customFormat="1" ht="15">
      <c r="A15" s="30" t="s">
        <v>31</v>
      </c>
      <c r="B15" s="25">
        <f>25271+356704.31</f>
        <v>381975.31</v>
      </c>
      <c r="C15" s="25">
        <f>18943.1+264850.419</f>
        <v>283793.519</v>
      </c>
      <c r="D15" s="25">
        <f>221258.945+128.611+16833.8</f>
        <v>238221.356</v>
      </c>
      <c r="E15" s="20">
        <f t="shared" si="0"/>
        <v>62.36564242856429</v>
      </c>
      <c r="F15" s="20">
        <f>SUM(D15)/C15*100</f>
        <v>83.9417886777041</v>
      </c>
    </row>
    <row r="16" spans="1:6" s="3" customFormat="1" ht="15">
      <c r="A16" s="12" t="s">
        <v>1</v>
      </c>
      <c r="B16" s="11">
        <v>222455.962</v>
      </c>
      <c r="C16" s="11">
        <v>165226.336</v>
      </c>
      <c r="D16" s="11">
        <f>143370.718+105.375</f>
        <v>143476.093</v>
      </c>
      <c r="E16" s="20">
        <f t="shared" si="0"/>
        <v>64.49640266328308</v>
      </c>
      <c r="F16" s="20">
        <f t="shared" si="1"/>
        <v>86.83609191696895</v>
      </c>
    </row>
    <row r="17" spans="1:6" s="3" customFormat="1" ht="15">
      <c r="A17" s="12" t="s">
        <v>27</v>
      </c>
      <c r="B17" s="11">
        <v>48884.04</v>
      </c>
      <c r="C17" s="11">
        <v>36335.202</v>
      </c>
      <c r="D17" s="11">
        <f>31114.681+23.226</f>
        <v>31137.907</v>
      </c>
      <c r="E17" s="20">
        <f t="shared" si="0"/>
        <v>63.697491042066076</v>
      </c>
      <c r="F17" s="20">
        <f t="shared" si="1"/>
        <v>85.69625400733977</v>
      </c>
    </row>
    <row r="18" spans="1:6" s="3" customFormat="1" ht="15">
      <c r="A18" s="12" t="s">
        <v>4</v>
      </c>
      <c r="B18" s="11">
        <v>18590.896</v>
      </c>
      <c r="C18" s="11">
        <v>13995.12</v>
      </c>
      <c r="D18" s="11">
        <v>11718.608</v>
      </c>
      <c r="E18" s="20">
        <f t="shared" si="0"/>
        <v>63.034121647498864</v>
      </c>
      <c r="F18" s="20">
        <f t="shared" si="1"/>
        <v>83.73352997330498</v>
      </c>
    </row>
    <row r="19" spans="1:6" s="3" customFormat="1" ht="15">
      <c r="A19" s="12" t="s">
        <v>5</v>
      </c>
      <c r="B19" s="11">
        <v>6979.744</v>
      </c>
      <c r="C19" s="11">
        <v>5560.392</v>
      </c>
      <c r="D19" s="11">
        <v>4256.081</v>
      </c>
      <c r="E19" s="20">
        <f t="shared" si="0"/>
        <v>60.97760892090025</v>
      </c>
      <c r="F19" s="20">
        <f t="shared" si="1"/>
        <v>76.54282288011349</v>
      </c>
    </row>
    <row r="20" spans="1:6" s="3" customFormat="1" ht="15">
      <c r="A20" s="12" t="s">
        <v>29</v>
      </c>
      <c r="B20" s="11">
        <v>36131.055</v>
      </c>
      <c r="C20" s="11">
        <v>25011.882</v>
      </c>
      <c r="D20" s="11">
        <v>17901.407</v>
      </c>
      <c r="E20" s="20">
        <f t="shared" si="0"/>
        <v>49.54576333295554</v>
      </c>
      <c r="F20" s="20">
        <f t="shared" si="1"/>
        <v>71.57161144451264</v>
      </c>
    </row>
    <row r="21" spans="1:6" s="3" customFormat="1" ht="15">
      <c r="A21" s="51" t="s">
        <v>13</v>
      </c>
      <c r="B21" s="11">
        <f>SUM(B15)-B16-B17-B18-B19-B20</f>
        <v>48933.612999999976</v>
      </c>
      <c r="C21" s="11">
        <f>SUM(C15)-C16-C17-C18-C19-C20</f>
        <v>37664.58699999997</v>
      </c>
      <c r="D21" s="11">
        <f>SUM(D15)-D16-D17-D18-D19-D20</f>
        <v>29731.26000000001</v>
      </c>
      <c r="E21" s="20">
        <f t="shared" si="0"/>
        <v>60.75835847232458</v>
      </c>
      <c r="F21" s="20">
        <f t="shared" si="1"/>
        <v>78.93690696781046</v>
      </c>
    </row>
    <row r="22" spans="1:6" s="3" customFormat="1" ht="15">
      <c r="A22" s="52" t="s">
        <v>14</v>
      </c>
      <c r="B22" s="25">
        <v>28235.395</v>
      </c>
      <c r="C22" s="25">
        <v>17090.395</v>
      </c>
      <c r="D22" s="25">
        <f>9017.686+111.78</f>
        <v>9129.466</v>
      </c>
      <c r="E22" s="20">
        <f t="shared" si="0"/>
        <v>32.33340989208757</v>
      </c>
      <c r="F22" s="20">
        <f t="shared" si="1"/>
        <v>53.418695120855894</v>
      </c>
    </row>
    <row r="23" spans="1:6" s="2" customFormat="1" ht="28.5">
      <c r="A23" s="17" t="s">
        <v>26</v>
      </c>
      <c r="B23" s="18">
        <f>B24+B34</f>
        <v>711482.983</v>
      </c>
      <c r="C23" s="18">
        <f>C24+C34</f>
        <v>560224.226</v>
      </c>
      <c r="D23" s="18">
        <f>D24+D34</f>
        <v>505860.305</v>
      </c>
      <c r="E23" s="19">
        <f t="shared" si="0"/>
        <v>71.09942431328678</v>
      </c>
      <c r="F23" s="19">
        <f t="shared" si="1"/>
        <v>90.29604246354029</v>
      </c>
    </row>
    <row r="24" spans="1:6" s="14" customFormat="1" ht="15">
      <c r="A24" s="30" t="s">
        <v>31</v>
      </c>
      <c r="B24" s="25">
        <v>704889.564</v>
      </c>
      <c r="C24" s="25">
        <v>555905.807</v>
      </c>
      <c r="D24" s="25">
        <v>504575.19</v>
      </c>
      <c r="E24" s="20">
        <f t="shared" si="0"/>
        <v>71.58216205340217</v>
      </c>
      <c r="F24" s="20">
        <f>SUM(D24)/C24*100</f>
        <v>90.76631034365144</v>
      </c>
    </row>
    <row r="25" spans="1:6" s="3" customFormat="1" ht="15">
      <c r="A25" s="12" t="s">
        <v>1</v>
      </c>
      <c r="B25" s="11">
        <v>15453.313</v>
      </c>
      <c r="C25" s="11">
        <v>11504.729</v>
      </c>
      <c r="D25" s="11">
        <v>9911.66</v>
      </c>
      <c r="E25" s="20">
        <f t="shared" si="0"/>
        <v>64.1393855155849</v>
      </c>
      <c r="F25" s="20">
        <f t="shared" si="1"/>
        <v>86.15292024696974</v>
      </c>
    </row>
    <row r="26" spans="1:6" s="3" customFormat="1" ht="15">
      <c r="A26" s="12" t="s">
        <v>27</v>
      </c>
      <c r="B26" s="11">
        <v>3363.614</v>
      </c>
      <c r="C26" s="11">
        <v>2500.347</v>
      </c>
      <c r="D26" s="11">
        <v>2151.749</v>
      </c>
      <c r="E26" s="20">
        <f t="shared" si="0"/>
        <v>63.97134153918969</v>
      </c>
      <c r="F26" s="20">
        <f t="shared" si="1"/>
        <v>86.05801514749751</v>
      </c>
    </row>
    <row r="27" spans="1:6" s="3" customFormat="1" ht="15">
      <c r="A27" s="12" t="s">
        <v>4</v>
      </c>
      <c r="B27" s="11">
        <v>81.57</v>
      </c>
      <c r="C27" s="11">
        <v>64.5</v>
      </c>
      <c r="D27" s="11">
        <v>62.059</v>
      </c>
      <c r="E27" s="20">
        <f t="shared" si="0"/>
        <v>76.08066691185485</v>
      </c>
      <c r="F27" s="20">
        <f t="shared" si="1"/>
        <v>96.21550387596899</v>
      </c>
    </row>
    <row r="28" spans="1:6" s="3" customFormat="1" ht="15">
      <c r="A28" s="12" t="s">
        <v>5</v>
      </c>
      <c r="B28" s="11">
        <v>818.527</v>
      </c>
      <c r="C28" s="11">
        <v>334.961</v>
      </c>
      <c r="D28" s="11">
        <v>182.046</v>
      </c>
      <c r="E28" s="20">
        <f t="shared" si="0"/>
        <v>22.240683569387446</v>
      </c>
      <c r="F28" s="20">
        <f t="shared" si="1"/>
        <v>54.34841668134499</v>
      </c>
    </row>
    <row r="29" spans="1:6" s="3" customFormat="1" ht="15">
      <c r="A29" s="12" t="s">
        <v>29</v>
      </c>
      <c r="B29" s="11">
        <v>1309.543</v>
      </c>
      <c r="C29" s="11">
        <v>840.397</v>
      </c>
      <c r="D29" s="11">
        <v>654.284</v>
      </c>
      <c r="E29" s="20">
        <f t="shared" si="0"/>
        <v>49.9627732728135</v>
      </c>
      <c r="F29" s="20">
        <f t="shared" si="1"/>
        <v>77.85415702340678</v>
      </c>
    </row>
    <row r="30" spans="1:6" s="3" customFormat="1" ht="15">
      <c r="A30" s="12" t="s">
        <v>13</v>
      </c>
      <c r="B30" s="11">
        <f>SUM(B24)-B25-B26-B27-B28-B29</f>
        <v>683862.9970000002</v>
      </c>
      <c r="C30" s="11">
        <f>SUM(C24)-C25-C26-C27-C28-C29</f>
        <v>540660.873</v>
      </c>
      <c r="D30" s="11">
        <f>SUM(D24)-D25-D26-D27-D28-D29</f>
        <v>491613.39200000005</v>
      </c>
      <c r="E30" s="20">
        <f t="shared" si="0"/>
        <v>71.88770179942927</v>
      </c>
      <c r="F30" s="20">
        <f t="shared" si="1"/>
        <v>90.9282355263019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519549.363</v>
      </c>
      <c r="D31" s="11">
        <f>SUM(D32:D33)</f>
        <v>477046.14300000004</v>
      </c>
      <c r="E31" s="20">
        <f t="shared" si="0"/>
        <v>72.33100789650844</v>
      </c>
      <c r="F31" s="20">
        <f>SUM(D31)/C31*100</f>
        <v>91.81921429860363</v>
      </c>
    </row>
    <row r="32" spans="1:6" s="3" customFormat="1" ht="30">
      <c r="A32" s="13" t="s">
        <v>22</v>
      </c>
      <c r="B32" s="11">
        <v>425980</v>
      </c>
      <c r="C32" s="11">
        <v>334224.23</v>
      </c>
      <c r="D32" s="67">
        <v>298355.03</v>
      </c>
      <c r="E32" s="20">
        <f t="shared" si="0"/>
        <v>70.0396802666792</v>
      </c>
      <c r="F32" s="20">
        <f>SUM(D32)/C32*100</f>
        <v>89.26792351350471</v>
      </c>
    </row>
    <row r="33" spans="1:6" s="3" customFormat="1" ht="15">
      <c r="A33" s="13" t="s">
        <v>19</v>
      </c>
      <c r="B33" s="11">
        <v>233552</v>
      </c>
      <c r="C33" s="11">
        <v>185325.133</v>
      </c>
      <c r="D33" s="11">
        <v>178691.113</v>
      </c>
      <c r="E33" s="20">
        <f t="shared" si="0"/>
        <v>76.51020457970816</v>
      </c>
      <c r="F33" s="20">
        <f>SUM(D33)/C33*100</f>
        <v>96.4203344184299</v>
      </c>
    </row>
    <row r="34" spans="1:6" s="3" customFormat="1" ht="15">
      <c r="A34" s="30" t="s">
        <v>14</v>
      </c>
      <c r="B34" s="25">
        <v>6593.419</v>
      </c>
      <c r="C34" s="25">
        <v>4318.419</v>
      </c>
      <c r="D34" s="25">
        <v>1285.115</v>
      </c>
      <c r="E34" s="20">
        <f t="shared" si="0"/>
        <v>19.490874158005127</v>
      </c>
      <c r="F34" s="20">
        <f>SUM(D34)/C34*100</f>
        <v>29.758923346715548</v>
      </c>
    </row>
    <row r="35" spans="1:6" s="2" customFormat="1" ht="14.25">
      <c r="A35" s="17" t="s">
        <v>7</v>
      </c>
      <c r="B35" s="18">
        <f>B36+B41</f>
        <v>108464.878</v>
      </c>
      <c r="C35" s="18">
        <f>C36+C41</f>
        <v>77464.072</v>
      </c>
      <c r="D35" s="18">
        <f>D36+D41</f>
        <v>60073.306000000004</v>
      </c>
      <c r="E35" s="19">
        <f t="shared" si="0"/>
        <v>55.38503071934493</v>
      </c>
      <c r="F35" s="19">
        <f>SUM(D35)/C35*100</f>
        <v>77.54989435618619</v>
      </c>
    </row>
    <row r="36" spans="1:6" s="14" customFormat="1" ht="15">
      <c r="A36" s="30" t="s">
        <v>31</v>
      </c>
      <c r="B36" s="25">
        <v>88524.04</v>
      </c>
      <c r="C36" s="25">
        <v>65200.804</v>
      </c>
      <c r="D36" s="25">
        <v>53461.798</v>
      </c>
      <c r="E36" s="20">
        <f t="shared" si="0"/>
        <v>60.392406401696086</v>
      </c>
      <c r="F36" s="20">
        <f t="shared" si="1"/>
        <v>81.99561158785713</v>
      </c>
    </row>
    <row r="37" spans="1:6" s="3" customFormat="1" ht="15">
      <c r="A37" s="12" t="s">
        <v>1</v>
      </c>
      <c r="B37" s="11">
        <v>40713.289</v>
      </c>
      <c r="C37" s="11">
        <v>30099.354</v>
      </c>
      <c r="D37" s="11">
        <v>25621.238</v>
      </c>
      <c r="E37" s="20">
        <f aca="true" t="shared" si="2" ref="E37:E68">SUM(D37)/B37*100</f>
        <v>62.93089708375072</v>
      </c>
      <c r="F37" s="20">
        <f>SUM(D37)/C37*100</f>
        <v>85.12221890210667</v>
      </c>
    </row>
    <row r="38" spans="1:6" s="3" customFormat="1" ht="15">
      <c r="A38" s="12" t="s">
        <v>27</v>
      </c>
      <c r="B38" s="11">
        <v>8956.923</v>
      </c>
      <c r="C38" s="11">
        <v>6628.083</v>
      </c>
      <c r="D38" s="11">
        <v>5672.155</v>
      </c>
      <c r="E38" s="20">
        <f t="shared" si="2"/>
        <v>63.32704880906087</v>
      </c>
      <c r="F38" s="20">
        <f t="shared" si="1"/>
        <v>85.57760969499024</v>
      </c>
    </row>
    <row r="39" spans="1:6" s="3" customFormat="1" ht="15">
      <c r="A39" s="12" t="s">
        <v>29</v>
      </c>
      <c r="B39" s="11">
        <v>6464.382</v>
      </c>
      <c r="C39" s="11">
        <v>3519.926</v>
      </c>
      <c r="D39" s="11">
        <v>3129.315</v>
      </c>
      <c r="E39" s="20">
        <f t="shared" si="2"/>
        <v>48.40857177066579</v>
      </c>
      <c r="F39" s="20">
        <f t="shared" si="1"/>
        <v>88.90286329883071</v>
      </c>
    </row>
    <row r="40" spans="1:6" s="3" customFormat="1" ht="15">
      <c r="A40" s="12" t="s">
        <v>13</v>
      </c>
      <c r="B40" s="11">
        <f>SUM(B36)-B37-B38-B39</f>
        <v>32389.445999999996</v>
      </c>
      <c r="C40" s="11">
        <f>SUM(C36)-C37-C38-C39</f>
        <v>24953.441</v>
      </c>
      <c r="D40" s="11">
        <f>SUM(D36)-D37-D38-D39</f>
        <v>19039.090000000004</v>
      </c>
      <c r="E40" s="20">
        <f t="shared" si="2"/>
        <v>58.78177107444198</v>
      </c>
      <c r="F40" s="20">
        <f t="shared" si="1"/>
        <v>76.29845519100955</v>
      </c>
    </row>
    <row r="41" spans="1:6" s="3" customFormat="1" ht="15">
      <c r="A41" s="30" t="s">
        <v>14</v>
      </c>
      <c r="B41" s="25">
        <v>19940.838</v>
      </c>
      <c r="C41" s="25">
        <v>12263.268</v>
      </c>
      <c r="D41" s="25">
        <f>6605.268+6.24</f>
        <v>6611.508</v>
      </c>
      <c r="E41" s="20">
        <f t="shared" si="2"/>
        <v>33.155617632518755</v>
      </c>
      <c r="F41" s="20">
        <f t="shared" si="1"/>
        <v>53.91310048838531</v>
      </c>
    </row>
    <row r="42" spans="1:6" s="2" customFormat="1" ht="14.25">
      <c r="A42" s="17" t="s">
        <v>8</v>
      </c>
      <c r="B42" s="18">
        <f>B43+B48</f>
        <v>70189.194</v>
      </c>
      <c r="C42" s="18">
        <f>C43+C48</f>
        <v>50887.809</v>
      </c>
      <c r="D42" s="18">
        <f>D43+D48</f>
        <v>34066.751</v>
      </c>
      <c r="E42" s="19">
        <f t="shared" si="2"/>
        <v>48.5356064923612</v>
      </c>
      <c r="F42" s="19">
        <f t="shared" si="1"/>
        <v>66.94481776568529</v>
      </c>
    </row>
    <row r="43" spans="1:6" s="14" customFormat="1" ht="15">
      <c r="A43" s="30" t="s">
        <v>31</v>
      </c>
      <c r="B43" s="25">
        <v>53051.657</v>
      </c>
      <c r="C43" s="25">
        <v>39724.716</v>
      </c>
      <c r="D43" s="25">
        <v>31368.386</v>
      </c>
      <c r="E43" s="20">
        <f t="shared" si="2"/>
        <v>59.12800423933978</v>
      </c>
      <c r="F43" s="20">
        <f t="shared" si="1"/>
        <v>78.96440593810664</v>
      </c>
    </row>
    <row r="44" spans="1:6" s="3" customFormat="1" ht="15">
      <c r="A44" s="12" t="s">
        <v>1</v>
      </c>
      <c r="B44" s="11">
        <v>24821.078</v>
      </c>
      <c r="C44" s="11">
        <v>18530.019</v>
      </c>
      <c r="D44" s="11">
        <v>15606.431</v>
      </c>
      <c r="E44" s="20">
        <f t="shared" si="2"/>
        <v>62.87571796841378</v>
      </c>
      <c r="F44" s="20">
        <f>SUM(D44)/C44*100</f>
        <v>84.22242308548091</v>
      </c>
    </row>
    <row r="45" spans="1:6" s="3" customFormat="1" ht="15">
      <c r="A45" s="12" t="s">
        <v>27</v>
      </c>
      <c r="B45" s="11">
        <v>5460.879</v>
      </c>
      <c r="C45" s="11">
        <v>4078.793</v>
      </c>
      <c r="D45" s="11">
        <v>3426.4</v>
      </c>
      <c r="E45" s="20">
        <f t="shared" si="2"/>
        <v>62.74447758318762</v>
      </c>
      <c r="F45" s="20">
        <f t="shared" si="1"/>
        <v>84.0052437081264</v>
      </c>
    </row>
    <row r="46" spans="1:6" s="3" customFormat="1" ht="15">
      <c r="A46" s="12" t="s">
        <v>29</v>
      </c>
      <c r="B46" s="11">
        <v>4194.121</v>
      </c>
      <c r="C46" s="11">
        <v>2249.404</v>
      </c>
      <c r="D46" s="11">
        <v>1916.597</v>
      </c>
      <c r="E46" s="20">
        <f t="shared" si="2"/>
        <v>45.69722714246918</v>
      </c>
      <c r="F46" s="20">
        <f t="shared" si="1"/>
        <v>85.2046586562485</v>
      </c>
    </row>
    <row r="47" spans="1:6" s="3" customFormat="1" ht="15">
      <c r="A47" s="12" t="s">
        <v>13</v>
      </c>
      <c r="B47" s="11">
        <f>SUM(B43)-B44-B45-B46</f>
        <v>18575.578999999998</v>
      </c>
      <c r="C47" s="11">
        <f>SUM(C43)-C44-C45-C46</f>
        <v>14866.499999999998</v>
      </c>
      <c r="D47" s="11">
        <f>SUM(D43)-D44-D45-D46</f>
        <v>10418.957999999999</v>
      </c>
      <c r="E47" s="20">
        <f t="shared" si="2"/>
        <v>56.08954638775997</v>
      </c>
      <c r="F47" s="20">
        <f t="shared" si="1"/>
        <v>70.0834628190899</v>
      </c>
    </row>
    <row r="48" spans="1:6" s="3" customFormat="1" ht="15">
      <c r="A48" s="30" t="s">
        <v>14</v>
      </c>
      <c r="B48" s="25">
        <v>17137.537</v>
      </c>
      <c r="C48" s="25">
        <v>11163.093</v>
      </c>
      <c r="D48" s="25">
        <v>2698.365</v>
      </c>
      <c r="E48" s="20">
        <f t="shared" si="2"/>
        <v>15.745348937831613</v>
      </c>
      <c r="F48" s="20">
        <f t="shared" si="1"/>
        <v>24.172198511649054</v>
      </c>
    </row>
    <row r="49" spans="1:6" s="3" customFormat="1" ht="14.25">
      <c r="A49" s="17" t="s">
        <v>0</v>
      </c>
      <c r="B49" s="18">
        <f>B50+B55</f>
        <v>96832.565</v>
      </c>
      <c r="C49" s="18">
        <f>C50+C55</f>
        <v>70711.558</v>
      </c>
      <c r="D49" s="18">
        <f>D50+D55</f>
        <v>53267.903999999995</v>
      </c>
      <c r="E49" s="19">
        <f t="shared" si="2"/>
        <v>55.0103201335212</v>
      </c>
      <c r="F49" s="19">
        <f t="shared" si="1"/>
        <v>75.33125489895158</v>
      </c>
    </row>
    <row r="50" spans="1:6" s="3" customFormat="1" ht="15">
      <c r="A50" s="30" t="s">
        <v>31</v>
      </c>
      <c r="B50" s="25">
        <v>86715.965</v>
      </c>
      <c r="C50" s="25">
        <v>62197.758</v>
      </c>
      <c r="D50" s="25">
        <v>51153.2</v>
      </c>
      <c r="E50" s="20">
        <f t="shared" si="2"/>
        <v>58.98936833603824</v>
      </c>
      <c r="F50" s="20">
        <f t="shared" si="1"/>
        <v>82.24283582697626</v>
      </c>
    </row>
    <row r="51" spans="1:6" s="3" customFormat="1" ht="15">
      <c r="A51" s="12" t="s">
        <v>1</v>
      </c>
      <c r="B51" s="11">
        <v>53800.3</v>
      </c>
      <c r="C51" s="11">
        <v>38592.035</v>
      </c>
      <c r="D51" s="11">
        <v>33171.948</v>
      </c>
      <c r="E51" s="20">
        <f t="shared" si="2"/>
        <v>61.6575520954344</v>
      </c>
      <c r="F51" s="20">
        <f>SUM(D51)/C51*100</f>
        <v>85.95542577632922</v>
      </c>
    </row>
    <row r="52" spans="1:6" s="3" customFormat="1" ht="15">
      <c r="A52" s="12" t="s">
        <v>27</v>
      </c>
      <c r="B52" s="11">
        <v>11900.443</v>
      </c>
      <c r="C52" s="11">
        <v>8534.022</v>
      </c>
      <c r="D52" s="11">
        <v>7264.292</v>
      </c>
      <c r="E52" s="20">
        <f t="shared" si="2"/>
        <v>61.042198176992244</v>
      </c>
      <c r="F52" s="20">
        <f t="shared" si="1"/>
        <v>85.12155229972456</v>
      </c>
    </row>
    <row r="53" spans="1:6" s="3" customFormat="1" ht="15">
      <c r="A53" s="12" t="s">
        <v>29</v>
      </c>
      <c r="B53" s="11">
        <v>4798.274</v>
      </c>
      <c r="C53" s="11">
        <v>2536.476</v>
      </c>
      <c r="D53" s="11">
        <v>2348.013</v>
      </c>
      <c r="E53" s="20">
        <f t="shared" si="2"/>
        <v>48.93453354268639</v>
      </c>
      <c r="F53" s="20">
        <f t="shared" si="1"/>
        <v>92.56988830172254</v>
      </c>
    </row>
    <row r="54" spans="1:6" s="3" customFormat="1" ht="15">
      <c r="A54" s="12" t="s">
        <v>13</v>
      </c>
      <c r="B54" s="11">
        <f>SUM(B50)-B51-B52-B53</f>
        <v>16216.947999999993</v>
      </c>
      <c r="C54" s="11">
        <f>SUM(C50)-C51-C52-C53</f>
        <v>12535.224999999997</v>
      </c>
      <c r="D54" s="11">
        <f>SUM(D50)-D51-D52-D53</f>
        <v>8368.947</v>
      </c>
      <c r="E54" s="20">
        <f t="shared" si="2"/>
        <v>51.606177685221674</v>
      </c>
      <c r="F54" s="20">
        <f t="shared" si="1"/>
        <v>66.763436635561</v>
      </c>
    </row>
    <row r="55" spans="1:6" s="3" customFormat="1" ht="15">
      <c r="A55" s="30" t="s">
        <v>14</v>
      </c>
      <c r="B55" s="25">
        <v>10116.6</v>
      </c>
      <c r="C55" s="25">
        <v>8513.8</v>
      </c>
      <c r="D55" s="25">
        <v>2114.704</v>
      </c>
      <c r="E55" s="20">
        <f t="shared" si="2"/>
        <v>20.903307435304352</v>
      </c>
      <c r="F55" s="20">
        <f t="shared" si="1"/>
        <v>24.838544480725414</v>
      </c>
    </row>
    <row r="56" spans="1:6" s="3" customFormat="1" ht="14.25" customHeight="1">
      <c r="A56" s="21" t="s">
        <v>9</v>
      </c>
      <c r="B56" s="22">
        <f>B57+B60</f>
        <v>423728.731</v>
      </c>
      <c r="C56" s="22">
        <f>C57+C60</f>
        <v>317969.323</v>
      </c>
      <c r="D56" s="69">
        <f>D57+D60</f>
        <v>132130.51</v>
      </c>
      <c r="E56" s="19">
        <f t="shared" si="2"/>
        <v>31.182806435658005</v>
      </c>
      <c r="F56" s="19">
        <f t="shared" si="1"/>
        <v>41.5544835436845</v>
      </c>
    </row>
    <row r="57" spans="1:6" s="3" customFormat="1" ht="14.25" customHeight="1">
      <c r="A57" s="30" t="s">
        <v>31</v>
      </c>
      <c r="B57" s="25">
        <v>203593.399</v>
      </c>
      <c r="C57" s="25">
        <v>154125.999</v>
      </c>
      <c r="D57" s="25">
        <f>91636.54+133.1</f>
        <v>91769.64</v>
      </c>
      <c r="E57" s="20">
        <f t="shared" si="2"/>
        <v>45.07495844695829</v>
      </c>
      <c r="F57" s="20">
        <f t="shared" si="1"/>
        <v>59.541959562578405</v>
      </c>
    </row>
    <row r="58" spans="1:6" s="3" customFormat="1" ht="15">
      <c r="A58" s="12" t="s">
        <v>29</v>
      </c>
      <c r="B58" s="11">
        <v>22333.7</v>
      </c>
      <c r="C58" s="11">
        <v>16637.072</v>
      </c>
      <c r="D58" s="11">
        <v>14050.483</v>
      </c>
      <c r="E58" s="20">
        <f t="shared" si="2"/>
        <v>62.911577571114506</v>
      </c>
      <c r="F58" s="20">
        <f>SUM(D58)/C58*100</f>
        <v>84.45285925311858</v>
      </c>
    </row>
    <row r="59" spans="1:6" s="3" customFormat="1" ht="15">
      <c r="A59" s="12" t="s">
        <v>13</v>
      </c>
      <c r="B59" s="11">
        <f>SUM(B57)-B58</f>
        <v>181259.699</v>
      </c>
      <c r="C59" s="11">
        <f>SUM(C57)-C58</f>
        <v>137488.92700000003</v>
      </c>
      <c r="D59" s="11">
        <f>SUM(D57)-D58</f>
        <v>77719.157</v>
      </c>
      <c r="E59" s="20">
        <f t="shared" si="2"/>
        <v>42.877240461488356</v>
      </c>
      <c r="F59" s="20">
        <f t="shared" si="1"/>
        <v>56.527575489770165</v>
      </c>
    </row>
    <row r="60" spans="1:6" s="3" customFormat="1" ht="15">
      <c r="A60" s="30" t="s">
        <v>14</v>
      </c>
      <c r="B60" s="25">
        <v>220135.332</v>
      </c>
      <c r="C60" s="25">
        <f>5796.945+158046.379</f>
        <v>163843.324</v>
      </c>
      <c r="D60" s="25">
        <f>40293.235+67.635</f>
        <v>40360.87</v>
      </c>
      <c r="E60" s="20">
        <f t="shared" si="2"/>
        <v>18.334571571636673</v>
      </c>
      <c r="F60" s="20">
        <f t="shared" si="1"/>
        <v>24.633820295296257</v>
      </c>
    </row>
    <row r="61" spans="1:6" s="3" customFormat="1" ht="17.25" customHeight="1">
      <c r="A61" s="21" t="s">
        <v>21</v>
      </c>
      <c r="B61" s="22">
        <f>SUM(B62)</f>
        <v>117394.835</v>
      </c>
      <c r="C61" s="22">
        <f>SUM(C62)</f>
        <v>93449.633</v>
      </c>
      <c r="D61" s="22">
        <f>SUM(D62)</f>
        <v>20347.575</v>
      </c>
      <c r="E61" s="20">
        <f t="shared" si="2"/>
        <v>17.332598150506364</v>
      </c>
      <c r="F61" s="20">
        <f t="shared" si="1"/>
        <v>21.773841530228374</v>
      </c>
    </row>
    <row r="62" spans="1:6" s="3" customFormat="1" ht="15">
      <c r="A62" s="30" t="s">
        <v>14</v>
      </c>
      <c r="B62" s="25">
        <v>117394.835</v>
      </c>
      <c r="C62" s="25">
        <v>93449.633</v>
      </c>
      <c r="D62" s="25">
        <f>18492.468+1855.107</f>
        <v>20347.575</v>
      </c>
      <c r="E62" s="20">
        <f t="shared" si="2"/>
        <v>17.332598150506364</v>
      </c>
      <c r="F62" s="20">
        <f t="shared" si="1"/>
        <v>21.773841530228374</v>
      </c>
    </row>
    <row r="63" spans="1:6" s="3" customFormat="1" ht="15" customHeight="1">
      <c r="A63" s="23" t="s">
        <v>16</v>
      </c>
      <c r="B63" s="22">
        <f>SUM(B64:B65)</f>
        <v>302570.857</v>
      </c>
      <c r="C63" s="22">
        <f>SUM(C64:C65)</f>
        <v>219565.374</v>
      </c>
      <c r="D63" s="22">
        <f>SUM(D64:D65)</f>
        <v>119088.12299999999</v>
      </c>
      <c r="E63" s="19">
        <f t="shared" si="2"/>
        <v>39.35875522869672</v>
      </c>
      <c r="F63" s="19">
        <f t="shared" si="1"/>
        <v>54.23811634342671</v>
      </c>
    </row>
    <row r="64" spans="1:6" s="3" customFormat="1" ht="15">
      <c r="A64" s="30" t="s">
        <v>13</v>
      </c>
      <c r="B64" s="25">
        <v>87596.037</v>
      </c>
      <c r="C64" s="25">
        <v>75996.162</v>
      </c>
      <c r="D64" s="25">
        <v>56640.554</v>
      </c>
      <c r="E64" s="20">
        <f t="shared" si="2"/>
        <v>64.66109191674961</v>
      </c>
      <c r="F64" s="20">
        <f t="shared" si="1"/>
        <v>74.53080854267351</v>
      </c>
    </row>
    <row r="65" spans="1:6" s="3" customFormat="1" ht="15">
      <c r="A65" s="30" t="s">
        <v>14</v>
      </c>
      <c r="B65" s="25">
        <v>214974.82</v>
      </c>
      <c r="C65" s="25">
        <f>14.431+143554.781</f>
        <v>143569.212</v>
      </c>
      <c r="D65" s="25">
        <f>62447.569</f>
        <v>62447.569</v>
      </c>
      <c r="E65" s="20">
        <f t="shared" si="2"/>
        <v>29.04878301561085</v>
      </c>
      <c r="F65" s="20">
        <f t="shared" si="1"/>
        <v>43.49649073786099</v>
      </c>
    </row>
    <row r="66" spans="1:6" s="3" customFormat="1" ht="60.75" customHeight="1">
      <c r="A66" s="24" t="s">
        <v>20</v>
      </c>
      <c r="B66" s="22">
        <f>SUM(B67:B67)</f>
        <v>14700</v>
      </c>
      <c r="C66" s="22">
        <f>SUM(C67:C67)</f>
        <v>9900</v>
      </c>
      <c r="D66" s="22">
        <f>SUM(D67:D67)</f>
        <v>4611.684</v>
      </c>
      <c r="E66" s="19">
        <f t="shared" si="2"/>
        <v>31.372</v>
      </c>
      <c r="F66" s="19">
        <f t="shared" si="1"/>
        <v>46.58266666666667</v>
      </c>
    </row>
    <row r="67" spans="1:6" s="3" customFormat="1" ht="15">
      <c r="A67" s="30" t="s">
        <v>14</v>
      </c>
      <c r="B67" s="25">
        <v>14700</v>
      </c>
      <c r="C67" s="25">
        <v>9900</v>
      </c>
      <c r="D67" s="25">
        <v>4611.684</v>
      </c>
      <c r="E67" s="20">
        <f t="shared" si="2"/>
        <v>31.372</v>
      </c>
      <c r="F67" s="20">
        <f t="shared" si="1"/>
        <v>46.58266666666667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7090.143</v>
      </c>
      <c r="D68" s="18">
        <f>SUM(D69)+D72</f>
        <v>4378.248</v>
      </c>
      <c r="E68" s="19">
        <f t="shared" si="2"/>
        <v>48.88619919606967</v>
      </c>
      <c r="F68" s="19">
        <f t="shared" si="1"/>
        <v>61.75119458098376</v>
      </c>
    </row>
    <row r="69" spans="1:6" s="3" customFormat="1" ht="15">
      <c r="A69" s="30" t="s">
        <v>31</v>
      </c>
      <c r="B69" s="25">
        <v>8156</v>
      </c>
      <c r="C69" s="25">
        <v>6290.143</v>
      </c>
      <c r="D69" s="25">
        <v>4378.248</v>
      </c>
      <c r="E69" s="20">
        <f>SUM(D69)/B69*100</f>
        <v>53.68131436978911</v>
      </c>
      <c r="F69" s="20">
        <f t="shared" si="1"/>
        <v>69.6049040538506</v>
      </c>
    </row>
    <row r="70" spans="1:6" s="3" customFormat="1" ht="15">
      <c r="A70" s="12" t="s">
        <v>29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 t="shared" si="1"/>
        <v>12.074380165289258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6278.043</v>
      </c>
      <c r="D71" s="11">
        <f>SUM(D69)-D70</f>
        <v>4376.786999999999</v>
      </c>
      <c r="E71" s="19">
        <f>SUM(D71)/B71*100</f>
        <v>53.761986791866</v>
      </c>
      <c r="F71" s="19">
        <f t="shared" si="1"/>
        <v>69.71578563574667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/>
      <c r="E72" s="20"/>
      <c r="F72" s="20"/>
    </row>
    <row r="73" spans="1:6" s="2" customFormat="1" ht="15">
      <c r="A73" s="23" t="s">
        <v>11</v>
      </c>
      <c r="B73" s="18">
        <v>2500</v>
      </c>
      <c r="C73" s="18">
        <v>730</v>
      </c>
      <c r="D73" s="18"/>
      <c r="E73" s="20">
        <f>SUM(D73)/B73*100</f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28355.1</v>
      </c>
      <c r="D74" s="18">
        <v>25204.6</v>
      </c>
      <c r="E74" s="20">
        <f>SUM(D74)/B74*100</f>
        <v>66.66719567482926</v>
      </c>
      <c r="F74" s="20">
        <f aca="true" t="shared" si="3" ref="F74:F90">SUM(D74)/C74*100</f>
        <v>88.88912400238405</v>
      </c>
    </row>
    <row r="75" spans="1:6" s="2" customFormat="1" ht="15">
      <c r="A75" s="17" t="s">
        <v>17</v>
      </c>
      <c r="B75" s="18">
        <f>SUM(B76)+B80</f>
        <v>14310.377900000001</v>
      </c>
      <c r="C75" s="18">
        <f>SUM(C76)+C80</f>
        <v>9621.895</v>
      </c>
      <c r="D75" s="18">
        <f>SUM(D76)+D80</f>
        <v>2067.6123700000003</v>
      </c>
      <c r="E75" s="20">
        <f>SUM(D75)/B75*100</f>
        <v>14.44834220625299</v>
      </c>
      <c r="F75" s="20">
        <f t="shared" si="3"/>
        <v>21.488619133756917</v>
      </c>
    </row>
    <row r="76" spans="1:6" s="2" customFormat="1" ht="15">
      <c r="A76" s="30" t="s">
        <v>31</v>
      </c>
      <c r="B76" s="25">
        <f>6184.836-651.611+2609.342</f>
        <v>8142.567000000001</v>
      </c>
      <c r="C76" s="25">
        <v>5165.927</v>
      </c>
      <c r="D76" s="25">
        <f>1612.38237+116.425+39.837+86.368+202.751+9.849</f>
        <v>2067.6123700000003</v>
      </c>
      <c r="E76" s="19">
        <f>SUM(D76)/B76*100</f>
        <v>25.39263563935059</v>
      </c>
      <c r="F76" s="20">
        <f t="shared" si="3"/>
        <v>40.024033827810584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8142.567000000001</v>
      </c>
      <c r="C79" s="11">
        <f>SUM(C76)-C77-C78</f>
        <v>5165.927</v>
      </c>
      <c r="D79" s="11">
        <f>SUM(D76)-D77-D78</f>
        <v>2067.6123700000003</v>
      </c>
      <c r="E79" s="20">
        <f aca="true" t="shared" si="4" ref="E79:E90">SUM(D79)/B79*100</f>
        <v>25.39263563935059</v>
      </c>
      <c r="F79" s="20">
        <f>SUM(D79)/C79*100</f>
        <v>40.024033827810584</v>
      </c>
    </row>
    <row r="80" spans="1:6" s="3" customFormat="1" ht="15">
      <c r="A80" s="30" t="s">
        <v>14</v>
      </c>
      <c r="B80" s="25">
        <f>3804.7919+10+2353.019</f>
        <v>6167.8109</v>
      </c>
      <c r="C80" s="25">
        <v>4455.968</v>
      </c>
      <c r="D80" s="25"/>
      <c r="E80" s="20">
        <f t="shared" si="4"/>
        <v>0</v>
      </c>
      <c r="F80" s="20">
        <f t="shared" si="3"/>
        <v>0</v>
      </c>
    </row>
    <row r="81" spans="1:6" s="3" customFormat="1" ht="40.5">
      <c r="A81" s="26" t="s">
        <v>23</v>
      </c>
      <c r="B81" s="18">
        <v>22787.796</v>
      </c>
      <c r="C81" s="18">
        <v>17059.5</v>
      </c>
      <c r="D81" s="18">
        <v>8000</v>
      </c>
      <c r="E81" s="20">
        <f t="shared" si="4"/>
        <v>35.10651051992918</v>
      </c>
      <c r="F81" s="20">
        <f t="shared" si="3"/>
        <v>46.89469210703713</v>
      </c>
    </row>
    <row r="82" spans="1:12" s="9" customFormat="1" ht="15.75">
      <c r="A82" s="27" t="s">
        <v>25</v>
      </c>
      <c r="B82" s="28">
        <f>B5+B14+B23+B35+B42+B49+B56+B61+B63+B66+B68+B73+B74+B75+B81</f>
        <v>3136010.3669000003</v>
      </c>
      <c r="C82" s="28">
        <f>C5+C14+C23+C35+C42+C49+C56+C61+C63+C66+C68+C73+C74+C75+C81</f>
        <v>2359377.7499999995</v>
      </c>
      <c r="D82" s="28">
        <f>D5+D14+D23+D35+D42+D49+D56+D61+D63+D66+D68+D73+D74+D75+D81</f>
        <v>1657599.1563699997</v>
      </c>
      <c r="E82" s="20">
        <f t="shared" si="4"/>
        <v>52.85694122269643</v>
      </c>
      <c r="F82" s="20">
        <f t="shared" si="3"/>
        <v>70.25577639570434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2391664.682</v>
      </c>
      <c r="C83" s="28">
        <f>C6+C15+C24+C36+C43+C50+C57+C64+C69+C76+C74</f>
        <v>1819014.3069999998</v>
      </c>
      <c r="D83" s="28">
        <f>D6+D15+D24+D36+D43+D50+D57+D64+D69+D76+D74</f>
        <v>1486065.5403699998</v>
      </c>
      <c r="E83" s="20">
        <f t="shared" si="4"/>
        <v>62.13519610647492</v>
      </c>
      <c r="F83" s="20">
        <f t="shared" si="3"/>
        <v>81.6961985758587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5" ref="B84:D85">B7+B16+B25+B37+B44+B51+B77</f>
        <v>775008.512</v>
      </c>
      <c r="C84" s="22">
        <f t="shared" si="5"/>
        <v>572147.077</v>
      </c>
      <c r="D84" s="22">
        <f t="shared" si="5"/>
        <v>490314.7529999999</v>
      </c>
      <c r="E84" s="19">
        <f t="shared" si="4"/>
        <v>63.26572488019331</v>
      </c>
      <c r="F84" s="19">
        <f t="shared" si="3"/>
        <v>85.69732726258424</v>
      </c>
    </row>
    <row r="85" spans="1:6" ht="15">
      <c r="A85" s="29" t="s">
        <v>28</v>
      </c>
      <c r="B85" s="22">
        <f t="shared" si="5"/>
        <v>170474.172</v>
      </c>
      <c r="C85" s="22">
        <f t="shared" si="5"/>
        <v>125827.911</v>
      </c>
      <c r="D85" s="22">
        <f t="shared" si="5"/>
        <v>107986.67199999999</v>
      </c>
      <c r="E85" s="19">
        <f t="shared" si="4"/>
        <v>63.344887224323934</v>
      </c>
      <c r="F85" s="19">
        <f t="shared" si="3"/>
        <v>85.82092092429318</v>
      </c>
    </row>
    <row r="86" spans="1:6" ht="15">
      <c r="A86" s="29" t="s">
        <v>2</v>
      </c>
      <c r="B86" s="22">
        <f>B70+B11+B20+B29+B39+B46+B53+B58</f>
        <v>171179.95900000006</v>
      </c>
      <c r="C86" s="22">
        <f>C70+C11+C20+C29+C39+C46+C53+C58</f>
        <v>119109.117</v>
      </c>
      <c r="D86" s="22">
        <f>D70+D11+D20+D29+D39+D46+D53+D58</f>
        <v>85166.49799999999</v>
      </c>
      <c r="E86" s="19">
        <f t="shared" si="4"/>
        <v>49.752610350841344</v>
      </c>
      <c r="F86" s="19">
        <f>SUM(D86)/C86*100</f>
        <v>71.50292114078891</v>
      </c>
    </row>
    <row r="87" spans="1:6" ht="15">
      <c r="A87" s="29" t="s">
        <v>13</v>
      </c>
      <c r="B87" s="22">
        <f>B83-B84-B85-B86</f>
        <v>1275002.0389999999</v>
      </c>
      <c r="C87" s="22">
        <f>C83-C84-C85-C86</f>
        <v>1001930.2019999997</v>
      </c>
      <c r="D87" s="22">
        <f>D83-D84-D85-D86</f>
        <v>802597.6173699999</v>
      </c>
      <c r="E87" s="19">
        <f t="shared" si="4"/>
        <v>62.948732066302206</v>
      </c>
      <c r="F87" s="19">
        <f t="shared" si="3"/>
        <v>80.10514263048437</v>
      </c>
    </row>
    <row r="88" spans="1:6" ht="20.25" customHeight="1">
      <c r="A88" s="17" t="s">
        <v>14</v>
      </c>
      <c r="B88" s="18">
        <f>B13+B22+B41+B34+B55+B60+B62+B65+B67+B72+B80+B48</f>
        <v>719057.8889</v>
      </c>
      <c r="C88" s="18">
        <f>C13+C22+C41+C34+C55+C60+C62+C65+C67+C72+C80+C48</f>
        <v>522573.94299999997</v>
      </c>
      <c r="D88" s="18">
        <f>D13+D22+D41+D34+D55+D60+D62+D65+D67+D72+D80+D48</f>
        <v>163533.616</v>
      </c>
      <c r="E88" s="19">
        <f t="shared" si="4"/>
        <v>22.74276084366036</v>
      </c>
      <c r="F88" s="19">
        <f t="shared" si="3"/>
        <v>31.293871076155057</v>
      </c>
    </row>
    <row r="89" spans="1:6" ht="15">
      <c r="A89" s="17" t="s">
        <v>24</v>
      </c>
      <c r="B89" s="18">
        <f>SUM(B81)</f>
        <v>22787.796</v>
      </c>
      <c r="C89" s="18">
        <f>SUM(C81)</f>
        <v>17059.5</v>
      </c>
      <c r="D89" s="18">
        <f>SUM(D81)</f>
        <v>8000</v>
      </c>
      <c r="E89" s="19">
        <f t="shared" si="4"/>
        <v>35.10651051992918</v>
      </c>
      <c r="F89" s="19">
        <f t="shared" si="3"/>
        <v>46.89469210703713</v>
      </c>
    </row>
    <row r="90" spans="1:6" ht="15">
      <c r="A90" s="17" t="s">
        <v>30</v>
      </c>
      <c r="B90" s="18">
        <f>SUM(B73)</f>
        <v>2500</v>
      </c>
      <c r="C90" s="18">
        <f>SUM(C73)</f>
        <v>730</v>
      </c>
      <c r="D90" s="18"/>
      <c r="E90" s="19">
        <f t="shared" si="4"/>
        <v>0</v>
      </c>
      <c r="F90" s="19">
        <f t="shared" si="3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selection activeCell="B5" sqref="B5:F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5" t="s">
        <v>70</v>
      </c>
      <c r="B1" s="75"/>
      <c r="C1" s="75"/>
      <c r="D1" s="75"/>
      <c r="E1" s="75"/>
      <c r="F1" s="75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6"/>
      <c r="B3" s="73" t="s">
        <v>66</v>
      </c>
      <c r="C3" s="73" t="s">
        <v>73</v>
      </c>
      <c r="D3" s="73" t="s">
        <v>74</v>
      </c>
      <c r="E3" s="73" t="s">
        <v>67</v>
      </c>
      <c r="F3" s="73" t="s">
        <v>68</v>
      </c>
    </row>
    <row r="4" spans="1:6" s="31" customFormat="1" ht="114" customHeight="1">
      <c r="A4" s="77"/>
      <c r="B4" s="74"/>
      <c r="C4" s="74"/>
      <c r="D4" s="74"/>
      <c r="E4" s="74"/>
      <c r="F4" s="74"/>
    </row>
    <row r="5" spans="1:6" s="35" customFormat="1" ht="14.25">
      <c r="A5" s="34" t="s">
        <v>33</v>
      </c>
      <c r="B5" s="18">
        <f>B6+B13</f>
        <v>794074.845</v>
      </c>
      <c r="C5" s="18">
        <f>C6+C13</f>
        <v>595465.203</v>
      </c>
      <c r="D5" s="18">
        <f>D6+D13</f>
        <v>441151.716</v>
      </c>
      <c r="E5" s="19">
        <f aca="true" t="shared" si="0" ref="E5:E68">SUM(D5)/B5*100</f>
        <v>55.5554326872047</v>
      </c>
      <c r="F5" s="19">
        <f>SUM(D5)/C5*100</f>
        <v>74.08522173545043</v>
      </c>
    </row>
    <row r="6" spans="1:6" s="37" customFormat="1" ht="15">
      <c r="A6" s="36" t="s">
        <v>34</v>
      </c>
      <c r="B6" s="25">
        <v>731213.543</v>
      </c>
      <c r="C6" s="25">
        <v>542258.372</v>
      </c>
      <c r="D6" s="68">
        <f>426661.317+563.639</f>
        <v>427224.956</v>
      </c>
      <c r="E6" s="20">
        <f t="shared" si="0"/>
        <v>58.426838519318835</v>
      </c>
      <c r="F6" s="20">
        <f>SUM(D6)/C6*100</f>
        <v>78.7862351344204</v>
      </c>
    </row>
    <row r="7" spans="1:6" s="37" customFormat="1" ht="15">
      <c r="A7" s="38" t="s">
        <v>35</v>
      </c>
      <c r="B7" s="11">
        <v>417764.57</v>
      </c>
      <c r="C7" s="11">
        <v>308194.604</v>
      </c>
      <c r="D7" s="11">
        <f>262516.17+11.213</f>
        <v>262527.383</v>
      </c>
      <c r="E7" s="20">
        <f t="shared" si="0"/>
        <v>62.84098792772206</v>
      </c>
      <c r="F7" s="20">
        <f aca="true" t="shared" si="1" ref="F7:F73">SUM(D7)/C7*100</f>
        <v>85.18234245269264</v>
      </c>
    </row>
    <row r="8" spans="1:6" s="37" customFormat="1" ht="15">
      <c r="A8" s="38" t="s">
        <v>36</v>
      </c>
      <c r="B8" s="11">
        <v>91908.273</v>
      </c>
      <c r="C8" s="11">
        <v>67751.464</v>
      </c>
      <c r="D8" s="11">
        <f>58331.705+2.464</f>
        <v>58334.169</v>
      </c>
      <c r="E8" s="20">
        <f t="shared" si="0"/>
        <v>63.46998708157643</v>
      </c>
      <c r="F8" s="20">
        <f t="shared" si="1"/>
        <v>86.1002339373803</v>
      </c>
    </row>
    <row r="9" spans="1:6" s="37" customFormat="1" ht="15">
      <c r="A9" s="38" t="s">
        <v>37</v>
      </c>
      <c r="B9" s="11">
        <v>172.659</v>
      </c>
      <c r="C9" s="11">
        <v>163.735</v>
      </c>
      <c r="D9" s="11">
        <v>18.067</v>
      </c>
      <c r="E9" s="20">
        <f t="shared" si="0"/>
        <v>10.463978130303083</v>
      </c>
      <c r="F9" s="20">
        <f t="shared" si="1"/>
        <v>11.03429321769933</v>
      </c>
    </row>
    <row r="10" spans="1:6" s="37" customFormat="1" ht="15">
      <c r="A10" s="38" t="s">
        <v>38</v>
      </c>
      <c r="B10" s="11">
        <v>49370.159</v>
      </c>
      <c r="C10" s="11">
        <v>31979.281</v>
      </c>
      <c r="D10" s="11">
        <f>22882.786+36.754</f>
        <v>22919.54</v>
      </c>
      <c r="E10" s="20">
        <f t="shared" si="0"/>
        <v>46.423873174076675</v>
      </c>
      <c r="F10" s="20">
        <f t="shared" si="1"/>
        <v>71.66996656366352</v>
      </c>
    </row>
    <row r="11" spans="1:6" s="37" customFormat="1" ht="30">
      <c r="A11" s="38" t="s">
        <v>39</v>
      </c>
      <c r="B11" s="11">
        <v>95933.928</v>
      </c>
      <c r="C11" s="11">
        <v>68301.86</v>
      </c>
      <c r="D11" s="11">
        <f>44870.566+294.372</f>
        <v>45164.938</v>
      </c>
      <c r="E11" s="20">
        <f t="shared" si="0"/>
        <v>47.07921268479698</v>
      </c>
      <c r="F11" s="20">
        <f t="shared" si="1"/>
        <v>66.12548765143438</v>
      </c>
    </row>
    <row r="12" spans="1:6" s="37" customFormat="1" ht="15">
      <c r="A12" s="38" t="s">
        <v>40</v>
      </c>
      <c r="B12" s="11">
        <f>SUM(B6)-B7-B8-B9-B10-B11</f>
        <v>76063.95399999993</v>
      </c>
      <c r="C12" s="11">
        <f>SUM(C6)-C7-C8-C9-C10-C11</f>
        <v>65867.428</v>
      </c>
      <c r="D12" s="11">
        <f>SUM(D6)-D7-D8-D9-D10-D11</f>
        <v>38260.85900000005</v>
      </c>
      <c r="E12" s="20">
        <f t="shared" si="0"/>
        <v>50.30090731281217</v>
      </c>
      <c r="F12" s="20">
        <f t="shared" si="1"/>
        <v>58.087677265916696</v>
      </c>
    </row>
    <row r="13" spans="1:6" s="37" customFormat="1" ht="15">
      <c r="A13" s="36" t="s">
        <v>41</v>
      </c>
      <c r="B13" s="25">
        <v>62861.302</v>
      </c>
      <c r="C13" s="25">
        <v>53206.831</v>
      </c>
      <c r="D13" s="25">
        <v>13926.76</v>
      </c>
      <c r="E13" s="20">
        <f t="shared" si="0"/>
        <v>22.154743151836083</v>
      </c>
      <c r="F13" s="20">
        <f t="shared" si="1"/>
        <v>26.174759402603776</v>
      </c>
    </row>
    <row r="14" spans="1:6" s="35" customFormat="1" ht="14.25">
      <c r="A14" s="34" t="s">
        <v>42</v>
      </c>
      <c r="B14" s="18">
        <f>B15+B22</f>
        <v>410210.705</v>
      </c>
      <c r="C14" s="18">
        <f>C15+C22</f>
        <v>300883.914</v>
      </c>
      <c r="D14" s="18">
        <f>D15+D22</f>
        <v>247350.822</v>
      </c>
      <c r="E14" s="19">
        <f t="shared" si="0"/>
        <v>60.298480508937466</v>
      </c>
      <c r="F14" s="19">
        <f t="shared" si="1"/>
        <v>82.20805782259268</v>
      </c>
    </row>
    <row r="15" spans="1:6" s="37" customFormat="1" ht="15">
      <c r="A15" s="36" t="s">
        <v>43</v>
      </c>
      <c r="B15" s="25">
        <f>25271+356704.31</f>
        <v>381975.31</v>
      </c>
      <c r="C15" s="25">
        <f>18943.1+264850.419</f>
        <v>283793.519</v>
      </c>
      <c r="D15" s="25">
        <f>221258.945+128.611+16833.8</f>
        <v>238221.356</v>
      </c>
      <c r="E15" s="20">
        <f t="shared" si="0"/>
        <v>62.36564242856429</v>
      </c>
      <c r="F15" s="20">
        <f>SUM(D15)/C15*100</f>
        <v>83.9417886777041</v>
      </c>
    </row>
    <row r="16" spans="1:6" s="37" customFormat="1" ht="15">
      <c r="A16" s="38" t="s">
        <v>35</v>
      </c>
      <c r="B16" s="11">
        <v>222455.962</v>
      </c>
      <c r="C16" s="11">
        <v>165226.336</v>
      </c>
      <c r="D16" s="11">
        <f>143370.718+105.375</f>
        <v>143476.093</v>
      </c>
      <c r="E16" s="20">
        <f t="shared" si="0"/>
        <v>64.49640266328308</v>
      </c>
      <c r="F16" s="20">
        <f t="shared" si="1"/>
        <v>86.83609191696895</v>
      </c>
    </row>
    <row r="17" spans="1:6" s="37" customFormat="1" ht="15">
      <c r="A17" s="38" t="s">
        <v>36</v>
      </c>
      <c r="B17" s="11">
        <v>48884.04</v>
      </c>
      <c r="C17" s="11">
        <v>36335.202</v>
      </c>
      <c r="D17" s="11">
        <f>31114.681+23.226</f>
        <v>31137.907</v>
      </c>
      <c r="E17" s="20">
        <f t="shared" si="0"/>
        <v>63.697491042066076</v>
      </c>
      <c r="F17" s="20">
        <f t="shared" si="1"/>
        <v>85.69625400733977</v>
      </c>
    </row>
    <row r="18" spans="1:6" s="37" customFormat="1" ht="15">
      <c r="A18" s="38" t="s">
        <v>37</v>
      </c>
      <c r="B18" s="11">
        <v>18590.896</v>
      </c>
      <c r="C18" s="11">
        <v>13995.12</v>
      </c>
      <c r="D18" s="11">
        <v>11718.608</v>
      </c>
      <c r="E18" s="20">
        <f t="shared" si="0"/>
        <v>63.034121647498864</v>
      </c>
      <c r="F18" s="20">
        <f t="shared" si="1"/>
        <v>83.73352997330498</v>
      </c>
    </row>
    <row r="19" spans="1:6" s="37" customFormat="1" ht="15">
      <c r="A19" s="38" t="s">
        <v>38</v>
      </c>
      <c r="B19" s="11">
        <v>6979.744</v>
      </c>
      <c r="C19" s="11">
        <v>5560.392</v>
      </c>
      <c r="D19" s="11">
        <v>4256.081</v>
      </c>
      <c r="E19" s="20">
        <f t="shared" si="0"/>
        <v>60.97760892090025</v>
      </c>
      <c r="F19" s="20">
        <f t="shared" si="1"/>
        <v>76.54282288011349</v>
      </c>
    </row>
    <row r="20" spans="1:6" s="37" customFormat="1" ht="30">
      <c r="A20" s="38" t="s">
        <v>39</v>
      </c>
      <c r="B20" s="11">
        <v>36131.055</v>
      </c>
      <c r="C20" s="11">
        <v>25011.882</v>
      </c>
      <c r="D20" s="11">
        <v>17901.407</v>
      </c>
      <c r="E20" s="20">
        <f t="shared" si="0"/>
        <v>49.54576333295554</v>
      </c>
      <c r="F20" s="20">
        <f t="shared" si="1"/>
        <v>71.57161144451264</v>
      </c>
    </row>
    <row r="21" spans="1:6" s="37" customFormat="1" ht="15">
      <c r="A21" s="38" t="s">
        <v>40</v>
      </c>
      <c r="B21" s="11">
        <f>SUM(B15)-B16-B17-B18-B19-B20</f>
        <v>48933.612999999976</v>
      </c>
      <c r="C21" s="11">
        <f>SUM(C15)-C16-C17-C18-C19-C20</f>
        <v>37664.58699999997</v>
      </c>
      <c r="D21" s="11">
        <f>SUM(D15)-D16-D17-D18-D19-D20</f>
        <v>29731.26000000001</v>
      </c>
      <c r="E21" s="20">
        <f t="shared" si="0"/>
        <v>60.75835847232458</v>
      </c>
      <c r="F21" s="20">
        <f t="shared" si="1"/>
        <v>78.93690696781046</v>
      </c>
    </row>
    <row r="22" spans="1:6" s="37" customFormat="1" ht="15">
      <c r="A22" s="36" t="s">
        <v>41</v>
      </c>
      <c r="B22" s="25">
        <v>28235.395</v>
      </c>
      <c r="C22" s="25">
        <v>17090.395</v>
      </c>
      <c r="D22" s="25">
        <f>9017.686+111.78</f>
        <v>9129.466</v>
      </c>
      <c r="E22" s="20">
        <f t="shared" si="0"/>
        <v>32.33340989208757</v>
      </c>
      <c r="F22" s="20">
        <f t="shared" si="1"/>
        <v>53.418695120855894</v>
      </c>
    </row>
    <row r="23" spans="1:6" s="35" customFormat="1" ht="28.5">
      <c r="A23" s="34" t="s">
        <v>59</v>
      </c>
      <c r="B23" s="18">
        <f>B24+B34</f>
        <v>711482.983</v>
      </c>
      <c r="C23" s="18">
        <f>C24+C34</f>
        <v>560224.226</v>
      </c>
      <c r="D23" s="18">
        <f>D24+D34</f>
        <v>505860.305</v>
      </c>
      <c r="E23" s="19">
        <f t="shared" si="0"/>
        <v>71.09942431328678</v>
      </c>
      <c r="F23" s="19">
        <f t="shared" si="1"/>
        <v>90.29604246354029</v>
      </c>
    </row>
    <row r="24" spans="1:6" s="37" customFormat="1" ht="15">
      <c r="A24" s="36" t="s">
        <v>43</v>
      </c>
      <c r="B24" s="25">
        <v>704889.564</v>
      </c>
      <c r="C24" s="25">
        <v>555905.807</v>
      </c>
      <c r="D24" s="25">
        <v>504575.19</v>
      </c>
      <c r="E24" s="20">
        <f t="shared" si="0"/>
        <v>71.58216205340217</v>
      </c>
      <c r="F24" s="20">
        <f>SUM(D24)/C24*100</f>
        <v>90.76631034365144</v>
      </c>
    </row>
    <row r="25" spans="1:6" s="37" customFormat="1" ht="15">
      <c r="A25" s="38" t="s">
        <v>35</v>
      </c>
      <c r="B25" s="11">
        <v>15453.313</v>
      </c>
      <c r="C25" s="11">
        <v>11504.729</v>
      </c>
      <c r="D25" s="11">
        <v>9911.66</v>
      </c>
      <c r="E25" s="20">
        <f t="shared" si="0"/>
        <v>64.1393855155849</v>
      </c>
      <c r="F25" s="20">
        <f t="shared" si="1"/>
        <v>86.15292024696974</v>
      </c>
    </row>
    <row r="26" spans="1:6" s="37" customFormat="1" ht="15">
      <c r="A26" s="38" t="s">
        <v>36</v>
      </c>
      <c r="B26" s="11">
        <v>3363.614</v>
      </c>
      <c r="C26" s="11">
        <v>2500.347</v>
      </c>
      <c r="D26" s="11">
        <v>2151.749</v>
      </c>
      <c r="E26" s="20">
        <f t="shared" si="0"/>
        <v>63.97134153918969</v>
      </c>
      <c r="F26" s="20">
        <f t="shared" si="1"/>
        <v>86.05801514749751</v>
      </c>
    </row>
    <row r="27" spans="1:6" s="37" customFormat="1" ht="15">
      <c r="A27" s="38" t="s">
        <v>37</v>
      </c>
      <c r="B27" s="11">
        <v>81.57</v>
      </c>
      <c r="C27" s="11">
        <v>64.5</v>
      </c>
      <c r="D27" s="11">
        <v>62.059</v>
      </c>
      <c r="E27" s="20">
        <f t="shared" si="0"/>
        <v>76.08066691185485</v>
      </c>
      <c r="F27" s="20">
        <f t="shared" si="1"/>
        <v>96.21550387596899</v>
      </c>
    </row>
    <row r="28" spans="1:6" s="37" customFormat="1" ht="15">
      <c r="A28" s="38" t="s">
        <v>38</v>
      </c>
      <c r="B28" s="11">
        <v>818.527</v>
      </c>
      <c r="C28" s="11">
        <v>334.961</v>
      </c>
      <c r="D28" s="11">
        <v>182.046</v>
      </c>
      <c r="E28" s="20">
        <f t="shared" si="0"/>
        <v>22.240683569387446</v>
      </c>
      <c r="F28" s="20">
        <f t="shared" si="1"/>
        <v>54.34841668134499</v>
      </c>
    </row>
    <row r="29" spans="1:6" s="37" customFormat="1" ht="30">
      <c r="A29" s="38" t="s">
        <v>39</v>
      </c>
      <c r="B29" s="11">
        <v>1309.543</v>
      </c>
      <c r="C29" s="11">
        <v>840.397</v>
      </c>
      <c r="D29" s="11">
        <v>654.284</v>
      </c>
      <c r="E29" s="20">
        <f t="shared" si="0"/>
        <v>49.9627732728135</v>
      </c>
      <c r="F29" s="20">
        <f t="shared" si="1"/>
        <v>77.85415702340678</v>
      </c>
    </row>
    <row r="30" spans="1:6" s="37" customFormat="1" ht="15">
      <c r="A30" s="38" t="s">
        <v>40</v>
      </c>
      <c r="B30" s="11">
        <f>SUM(B24)-B25-B26-B27-B28-B29</f>
        <v>683862.9970000002</v>
      </c>
      <c r="C30" s="11">
        <f>SUM(C24)-C25-C26-C27-C28-C29</f>
        <v>540660.873</v>
      </c>
      <c r="D30" s="11">
        <f>SUM(D24)-D25-D26-D27-D28-D29</f>
        <v>491613.39200000005</v>
      </c>
      <c r="E30" s="20">
        <f t="shared" si="0"/>
        <v>71.88770179942927</v>
      </c>
      <c r="F30" s="20">
        <f t="shared" si="1"/>
        <v>90.9282355263019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519549.363</v>
      </c>
      <c r="D31" s="11">
        <f>SUM(D32:D33)</f>
        <v>477046.14300000004</v>
      </c>
      <c r="E31" s="20">
        <f t="shared" si="0"/>
        <v>72.33100789650844</v>
      </c>
      <c r="F31" s="20">
        <f>SUM(D31)/C31*100</f>
        <v>91.81921429860363</v>
      </c>
    </row>
    <row r="32" spans="1:6" s="37" customFormat="1" ht="30">
      <c r="A32" s="39" t="s">
        <v>63</v>
      </c>
      <c r="B32" s="11">
        <v>425980</v>
      </c>
      <c r="C32" s="11">
        <v>334224.23</v>
      </c>
      <c r="D32" s="67">
        <v>298355.03</v>
      </c>
      <c r="E32" s="20">
        <f t="shared" si="0"/>
        <v>70.0396802666792</v>
      </c>
      <c r="F32" s="20">
        <f>SUM(D32)/C32*100</f>
        <v>89.26792351350471</v>
      </c>
    </row>
    <row r="33" spans="1:6" s="37" customFormat="1" ht="15">
      <c r="A33" s="39" t="s">
        <v>60</v>
      </c>
      <c r="B33" s="11">
        <v>233552</v>
      </c>
      <c r="C33" s="11">
        <v>185325.133</v>
      </c>
      <c r="D33" s="11">
        <v>178691.113</v>
      </c>
      <c r="E33" s="20">
        <f t="shared" si="0"/>
        <v>76.51020457970816</v>
      </c>
      <c r="F33" s="20">
        <f>SUM(D33)/C33*100</f>
        <v>96.4203344184299</v>
      </c>
    </row>
    <row r="34" spans="1:6" s="37" customFormat="1" ht="15">
      <c r="A34" s="36" t="s">
        <v>41</v>
      </c>
      <c r="B34" s="25">
        <v>6593.419</v>
      </c>
      <c r="C34" s="25">
        <v>4318.419</v>
      </c>
      <c r="D34" s="25">
        <v>1285.115</v>
      </c>
      <c r="E34" s="20">
        <f t="shared" si="0"/>
        <v>19.490874158005127</v>
      </c>
      <c r="F34" s="20">
        <f>SUM(D34)/C34*100</f>
        <v>29.758923346715548</v>
      </c>
    </row>
    <row r="35" spans="1:6" s="35" customFormat="1" ht="14.25">
      <c r="A35" s="34" t="s">
        <v>61</v>
      </c>
      <c r="B35" s="18">
        <f>B36+B41</f>
        <v>108464.878</v>
      </c>
      <c r="C35" s="18">
        <f>C36+C41</f>
        <v>77464.072</v>
      </c>
      <c r="D35" s="18">
        <f>D36+D41</f>
        <v>60073.306000000004</v>
      </c>
      <c r="E35" s="19">
        <f t="shared" si="0"/>
        <v>55.38503071934493</v>
      </c>
      <c r="F35" s="19">
        <f>SUM(D35)/C35*100</f>
        <v>77.54989435618619</v>
      </c>
    </row>
    <row r="36" spans="1:6" s="37" customFormat="1" ht="15">
      <c r="A36" s="36" t="s">
        <v>43</v>
      </c>
      <c r="B36" s="25">
        <v>88524.04</v>
      </c>
      <c r="C36" s="25">
        <v>65200.804</v>
      </c>
      <c r="D36" s="25">
        <v>53461.798</v>
      </c>
      <c r="E36" s="20">
        <f t="shared" si="0"/>
        <v>60.392406401696086</v>
      </c>
      <c r="F36" s="20">
        <f t="shared" si="1"/>
        <v>81.99561158785713</v>
      </c>
    </row>
    <row r="37" spans="1:6" s="37" customFormat="1" ht="15">
      <c r="A37" s="38" t="s">
        <v>35</v>
      </c>
      <c r="B37" s="11">
        <v>40713.289</v>
      </c>
      <c r="C37" s="11">
        <v>30099.354</v>
      </c>
      <c r="D37" s="11">
        <v>25621.238</v>
      </c>
      <c r="E37" s="20">
        <f t="shared" si="0"/>
        <v>62.93089708375072</v>
      </c>
      <c r="F37" s="20">
        <f>SUM(D37)/C37*100</f>
        <v>85.12221890210667</v>
      </c>
    </row>
    <row r="38" spans="1:6" s="37" customFormat="1" ht="15">
      <c r="A38" s="38" t="s">
        <v>36</v>
      </c>
      <c r="B38" s="11">
        <v>8956.923</v>
      </c>
      <c r="C38" s="11">
        <v>6628.083</v>
      </c>
      <c r="D38" s="11">
        <v>5672.155</v>
      </c>
      <c r="E38" s="20">
        <f t="shared" si="0"/>
        <v>63.32704880906087</v>
      </c>
      <c r="F38" s="20">
        <f t="shared" si="1"/>
        <v>85.57760969499024</v>
      </c>
    </row>
    <row r="39" spans="1:6" s="37" customFormat="1" ht="30">
      <c r="A39" s="38" t="s">
        <v>39</v>
      </c>
      <c r="B39" s="11">
        <v>6464.382</v>
      </c>
      <c r="C39" s="11">
        <v>3519.926</v>
      </c>
      <c r="D39" s="11">
        <v>3129.315</v>
      </c>
      <c r="E39" s="20">
        <f t="shared" si="0"/>
        <v>48.40857177066579</v>
      </c>
      <c r="F39" s="20">
        <f t="shared" si="1"/>
        <v>88.90286329883071</v>
      </c>
    </row>
    <row r="40" spans="1:6" s="37" customFormat="1" ht="15">
      <c r="A40" s="38" t="s">
        <v>40</v>
      </c>
      <c r="B40" s="11">
        <f>SUM(B36)-B37-B38-B39</f>
        <v>32389.445999999996</v>
      </c>
      <c r="C40" s="11">
        <f>SUM(C36)-C37-C38-C39</f>
        <v>24953.441</v>
      </c>
      <c r="D40" s="11">
        <f>SUM(D36)-D37-D38-D39</f>
        <v>19039.090000000004</v>
      </c>
      <c r="E40" s="20">
        <f t="shared" si="0"/>
        <v>58.78177107444198</v>
      </c>
      <c r="F40" s="20">
        <f t="shared" si="1"/>
        <v>76.29845519100955</v>
      </c>
    </row>
    <row r="41" spans="1:6" s="37" customFormat="1" ht="15">
      <c r="A41" s="36" t="s">
        <v>41</v>
      </c>
      <c r="B41" s="25">
        <v>19940.838</v>
      </c>
      <c r="C41" s="25">
        <v>12263.268</v>
      </c>
      <c r="D41" s="25">
        <f>6605.268+6.24</f>
        <v>6611.508</v>
      </c>
      <c r="E41" s="20">
        <f t="shared" si="0"/>
        <v>33.155617632518755</v>
      </c>
      <c r="F41" s="20">
        <f t="shared" si="1"/>
        <v>53.91310048838531</v>
      </c>
    </row>
    <row r="42" spans="1:6" s="35" customFormat="1" ht="14.25">
      <c r="A42" s="34" t="s">
        <v>62</v>
      </c>
      <c r="B42" s="18">
        <f>B43+B48</f>
        <v>70189.194</v>
      </c>
      <c r="C42" s="18">
        <f>C43+C48</f>
        <v>50887.809</v>
      </c>
      <c r="D42" s="18">
        <f>D43+D48</f>
        <v>34066.751</v>
      </c>
      <c r="E42" s="19">
        <f t="shared" si="0"/>
        <v>48.5356064923612</v>
      </c>
      <c r="F42" s="19">
        <f t="shared" si="1"/>
        <v>66.94481776568529</v>
      </c>
    </row>
    <row r="43" spans="1:6" s="37" customFormat="1" ht="15">
      <c r="A43" s="36" t="s">
        <v>43</v>
      </c>
      <c r="B43" s="25">
        <v>53051.657</v>
      </c>
      <c r="C43" s="25">
        <v>39724.716</v>
      </c>
      <c r="D43" s="25">
        <v>31368.386</v>
      </c>
      <c r="E43" s="20">
        <f t="shared" si="0"/>
        <v>59.12800423933978</v>
      </c>
      <c r="F43" s="20">
        <f t="shared" si="1"/>
        <v>78.96440593810664</v>
      </c>
    </row>
    <row r="44" spans="1:6" s="37" customFormat="1" ht="15">
      <c r="A44" s="38" t="s">
        <v>35</v>
      </c>
      <c r="B44" s="11">
        <v>24821.078</v>
      </c>
      <c r="C44" s="11">
        <v>18530.019</v>
      </c>
      <c r="D44" s="11">
        <v>15606.431</v>
      </c>
      <c r="E44" s="20">
        <f t="shared" si="0"/>
        <v>62.87571796841378</v>
      </c>
      <c r="F44" s="20">
        <f>SUM(D44)/C44*100</f>
        <v>84.22242308548091</v>
      </c>
    </row>
    <row r="45" spans="1:6" s="37" customFormat="1" ht="15">
      <c r="A45" s="38" t="s">
        <v>36</v>
      </c>
      <c r="B45" s="11">
        <v>5460.879</v>
      </c>
      <c r="C45" s="11">
        <v>4078.793</v>
      </c>
      <c r="D45" s="11">
        <v>3426.4</v>
      </c>
      <c r="E45" s="20">
        <f t="shared" si="0"/>
        <v>62.74447758318762</v>
      </c>
      <c r="F45" s="20">
        <f t="shared" si="1"/>
        <v>84.0052437081264</v>
      </c>
    </row>
    <row r="46" spans="1:6" s="37" customFormat="1" ht="30">
      <c r="A46" s="38" t="s">
        <v>39</v>
      </c>
      <c r="B46" s="11">
        <v>4194.121</v>
      </c>
      <c r="C46" s="11">
        <v>2249.404</v>
      </c>
      <c r="D46" s="11">
        <v>1916.597</v>
      </c>
      <c r="E46" s="20">
        <f t="shared" si="0"/>
        <v>45.69722714246918</v>
      </c>
      <c r="F46" s="20">
        <f t="shared" si="1"/>
        <v>85.2046586562485</v>
      </c>
    </row>
    <row r="47" spans="1:6" s="37" customFormat="1" ht="15">
      <c r="A47" s="38" t="s">
        <v>40</v>
      </c>
      <c r="B47" s="11">
        <f>SUM(B43)-B44-B45-B46</f>
        <v>18575.578999999998</v>
      </c>
      <c r="C47" s="11">
        <f>SUM(C43)-C44-C45-C46</f>
        <v>14866.499999999998</v>
      </c>
      <c r="D47" s="11">
        <f>SUM(D43)-D44-D45-D46</f>
        <v>10418.957999999999</v>
      </c>
      <c r="E47" s="20">
        <f t="shared" si="0"/>
        <v>56.08954638775997</v>
      </c>
      <c r="F47" s="20">
        <f t="shared" si="1"/>
        <v>70.0834628190899</v>
      </c>
    </row>
    <row r="48" spans="1:6" s="37" customFormat="1" ht="15">
      <c r="A48" s="36" t="s">
        <v>41</v>
      </c>
      <c r="B48" s="25">
        <v>17137.537</v>
      </c>
      <c r="C48" s="25">
        <v>11163.093</v>
      </c>
      <c r="D48" s="25">
        <v>2698.365</v>
      </c>
      <c r="E48" s="20">
        <f t="shared" si="0"/>
        <v>15.745348937831613</v>
      </c>
      <c r="F48" s="20">
        <f t="shared" si="1"/>
        <v>24.172198511649054</v>
      </c>
    </row>
    <row r="49" spans="1:6" s="37" customFormat="1" ht="14.25">
      <c r="A49" s="34" t="s">
        <v>45</v>
      </c>
      <c r="B49" s="18">
        <f>B50+B55</f>
        <v>96832.565</v>
      </c>
      <c r="C49" s="18">
        <f>C50+C55</f>
        <v>70711.558</v>
      </c>
      <c r="D49" s="18">
        <f>D50+D55</f>
        <v>53267.903999999995</v>
      </c>
      <c r="E49" s="19">
        <f t="shared" si="0"/>
        <v>55.0103201335212</v>
      </c>
      <c r="F49" s="19">
        <f t="shared" si="1"/>
        <v>75.33125489895158</v>
      </c>
    </row>
    <row r="50" spans="1:6" s="37" customFormat="1" ht="15">
      <c r="A50" s="36" t="s">
        <v>43</v>
      </c>
      <c r="B50" s="25">
        <v>86715.965</v>
      </c>
      <c r="C50" s="25">
        <v>62197.758</v>
      </c>
      <c r="D50" s="25">
        <v>51153.2</v>
      </c>
      <c r="E50" s="20">
        <f t="shared" si="0"/>
        <v>58.98936833603824</v>
      </c>
      <c r="F50" s="20">
        <f t="shared" si="1"/>
        <v>82.24283582697626</v>
      </c>
    </row>
    <row r="51" spans="1:6" s="37" customFormat="1" ht="15">
      <c r="A51" s="38" t="s">
        <v>35</v>
      </c>
      <c r="B51" s="11">
        <v>53800.3</v>
      </c>
      <c r="C51" s="11">
        <v>38592.035</v>
      </c>
      <c r="D51" s="11">
        <v>33171.948</v>
      </c>
      <c r="E51" s="20">
        <f t="shared" si="0"/>
        <v>61.6575520954344</v>
      </c>
      <c r="F51" s="20">
        <f>SUM(D51)/C51*100</f>
        <v>85.95542577632922</v>
      </c>
    </row>
    <row r="52" spans="1:6" s="37" customFormat="1" ht="15">
      <c r="A52" s="38" t="s">
        <v>36</v>
      </c>
      <c r="B52" s="11">
        <v>11900.443</v>
      </c>
      <c r="C52" s="11">
        <v>8534.022</v>
      </c>
      <c r="D52" s="11">
        <v>7264.292</v>
      </c>
      <c r="E52" s="20">
        <f t="shared" si="0"/>
        <v>61.042198176992244</v>
      </c>
      <c r="F52" s="20">
        <f t="shared" si="1"/>
        <v>85.12155229972456</v>
      </c>
    </row>
    <row r="53" spans="1:6" s="37" customFormat="1" ht="30">
      <c r="A53" s="38" t="s">
        <v>39</v>
      </c>
      <c r="B53" s="11">
        <v>4798.274</v>
      </c>
      <c r="C53" s="11">
        <v>2536.476</v>
      </c>
      <c r="D53" s="11">
        <v>2348.013</v>
      </c>
      <c r="E53" s="20">
        <f t="shared" si="0"/>
        <v>48.93453354268639</v>
      </c>
      <c r="F53" s="20">
        <f t="shared" si="1"/>
        <v>92.56988830172254</v>
      </c>
    </row>
    <row r="54" spans="1:6" s="37" customFormat="1" ht="15">
      <c r="A54" s="38" t="s">
        <v>40</v>
      </c>
      <c r="B54" s="11">
        <f>SUM(B50)-B51-B52-B53</f>
        <v>16216.947999999993</v>
      </c>
      <c r="C54" s="11">
        <f>SUM(C50)-C51-C52-C53</f>
        <v>12535.224999999997</v>
      </c>
      <c r="D54" s="11">
        <f>SUM(D50)-D51-D52-D53</f>
        <v>8368.947</v>
      </c>
      <c r="E54" s="20">
        <f t="shared" si="0"/>
        <v>51.606177685221674</v>
      </c>
      <c r="F54" s="20">
        <f t="shared" si="1"/>
        <v>66.763436635561</v>
      </c>
    </row>
    <row r="55" spans="1:6" s="37" customFormat="1" ht="15">
      <c r="A55" s="36" t="s">
        <v>41</v>
      </c>
      <c r="B55" s="25">
        <v>10116.6</v>
      </c>
      <c r="C55" s="25">
        <v>8513.8</v>
      </c>
      <c r="D55" s="25">
        <v>2114.704</v>
      </c>
      <c r="E55" s="20">
        <f t="shared" si="0"/>
        <v>20.903307435304352</v>
      </c>
      <c r="F55" s="20">
        <f t="shared" si="1"/>
        <v>24.838544480725414</v>
      </c>
    </row>
    <row r="56" spans="1:6" s="37" customFormat="1" ht="28.5">
      <c r="A56" s="21" t="s">
        <v>46</v>
      </c>
      <c r="B56" s="22">
        <f>B57+B60</f>
        <v>423728.731</v>
      </c>
      <c r="C56" s="22">
        <f>C57+C60</f>
        <v>317969.323</v>
      </c>
      <c r="D56" s="69">
        <f>D57+D60</f>
        <v>132130.51</v>
      </c>
      <c r="E56" s="19">
        <f t="shared" si="0"/>
        <v>31.182806435658005</v>
      </c>
      <c r="F56" s="19">
        <f t="shared" si="1"/>
        <v>41.5544835436845</v>
      </c>
    </row>
    <row r="57" spans="1:6" s="37" customFormat="1" ht="15">
      <c r="A57" s="36" t="s">
        <v>43</v>
      </c>
      <c r="B57" s="25">
        <v>203593.399</v>
      </c>
      <c r="C57" s="25">
        <v>154125.999</v>
      </c>
      <c r="D57" s="25">
        <f>91636.54+133.1</f>
        <v>91769.64</v>
      </c>
      <c r="E57" s="20">
        <f t="shared" si="0"/>
        <v>45.07495844695829</v>
      </c>
      <c r="F57" s="20">
        <f t="shared" si="1"/>
        <v>59.541959562578405</v>
      </c>
    </row>
    <row r="58" spans="1:6" s="37" customFormat="1" ht="30">
      <c r="A58" s="38" t="s">
        <v>39</v>
      </c>
      <c r="B58" s="11">
        <v>22333.7</v>
      </c>
      <c r="C58" s="11">
        <v>16637.072</v>
      </c>
      <c r="D58" s="11">
        <v>14050.483</v>
      </c>
      <c r="E58" s="20">
        <f t="shared" si="0"/>
        <v>62.911577571114506</v>
      </c>
      <c r="F58" s="20">
        <f>SUM(D58)/C58*100</f>
        <v>84.45285925311858</v>
      </c>
    </row>
    <row r="59" spans="1:6" s="37" customFormat="1" ht="15">
      <c r="A59" s="38" t="s">
        <v>40</v>
      </c>
      <c r="B59" s="11">
        <f>SUM(B57)-B58</f>
        <v>181259.699</v>
      </c>
      <c r="C59" s="11">
        <f>SUM(C57)-C58</f>
        <v>137488.92700000003</v>
      </c>
      <c r="D59" s="11">
        <f>SUM(D57)-D58</f>
        <v>77719.157</v>
      </c>
      <c r="E59" s="20">
        <f t="shared" si="0"/>
        <v>42.877240461488356</v>
      </c>
      <c r="F59" s="20">
        <f t="shared" si="1"/>
        <v>56.527575489770165</v>
      </c>
    </row>
    <row r="60" spans="1:6" s="37" customFormat="1" ht="15">
      <c r="A60" s="36" t="s">
        <v>41</v>
      </c>
      <c r="B60" s="25">
        <v>220135.332</v>
      </c>
      <c r="C60" s="25">
        <f>5796.945+158046.379</f>
        <v>163843.324</v>
      </c>
      <c r="D60" s="25">
        <f>40293.235+67.635</f>
        <v>40360.87</v>
      </c>
      <c r="E60" s="20">
        <f t="shared" si="0"/>
        <v>18.334571571636673</v>
      </c>
      <c r="F60" s="20">
        <f t="shared" si="1"/>
        <v>24.633820295296257</v>
      </c>
    </row>
    <row r="61" spans="1:6" s="37" customFormat="1" ht="15">
      <c r="A61" s="21" t="s">
        <v>47</v>
      </c>
      <c r="B61" s="22">
        <f>SUM(B62)</f>
        <v>117394.835</v>
      </c>
      <c r="C61" s="22">
        <f>SUM(C62)</f>
        <v>93449.633</v>
      </c>
      <c r="D61" s="22">
        <f>SUM(D62)</f>
        <v>20347.575</v>
      </c>
      <c r="E61" s="20">
        <f t="shared" si="0"/>
        <v>17.332598150506364</v>
      </c>
      <c r="F61" s="20">
        <f t="shared" si="1"/>
        <v>21.773841530228374</v>
      </c>
    </row>
    <row r="62" spans="1:6" s="37" customFormat="1" ht="15">
      <c r="A62" s="36" t="s">
        <v>41</v>
      </c>
      <c r="B62" s="25">
        <v>117394.835</v>
      </c>
      <c r="C62" s="25">
        <v>93449.633</v>
      </c>
      <c r="D62" s="25">
        <f>18492.468+1855.107</f>
        <v>20347.575</v>
      </c>
      <c r="E62" s="20">
        <f t="shared" si="0"/>
        <v>17.332598150506364</v>
      </c>
      <c r="F62" s="20">
        <f t="shared" si="1"/>
        <v>21.773841530228374</v>
      </c>
    </row>
    <row r="63" spans="1:6" s="37" customFormat="1" ht="15">
      <c r="A63" s="40" t="s">
        <v>48</v>
      </c>
      <c r="B63" s="22">
        <f>SUM(B64:B65)</f>
        <v>302570.857</v>
      </c>
      <c r="C63" s="22">
        <f>SUM(C64:C65)</f>
        <v>219565.374</v>
      </c>
      <c r="D63" s="22">
        <f>SUM(D64:D65)</f>
        <v>119088.12299999999</v>
      </c>
      <c r="E63" s="19">
        <f t="shared" si="0"/>
        <v>39.35875522869672</v>
      </c>
      <c r="F63" s="19">
        <f t="shared" si="1"/>
        <v>54.23811634342671</v>
      </c>
    </row>
    <row r="64" spans="1:6" s="37" customFormat="1" ht="15">
      <c r="A64" s="36" t="s">
        <v>40</v>
      </c>
      <c r="B64" s="25">
        <v>87596.037</v>
      </c>
      <c r="C64" s="25">
        <v>75996.162</v>
      </c>
      <c r="D64" s="25">
        <v>56640.554</v>
      </c>
      <c r="E64" s="20">
        <f t="shared" si="0"/>
        <v>64.66109191674961</v>
      </c>
      <c r="F64" s="20">
        <f t="shared" si="1"/>
        <v>74.53080854267351</v>
      </c>
    </row>
    <row r="65" spans="1:6" s="37" customFormat="1" ht="15">
      <c r="A65" s="36" t="s">
        <v>41</v>
      </c>
      <c r="B65" s="25">
        <v>214974.82</v>
      </c>
      <c r="C65" s="25">
        <f>14.431+143554.781</f>
        <v>143569.212</v>
      </c>
      <c r="D65" s="25">
        <f>62447.569</f>
        <v>62447.569</v>
      </c>
      <c r="E65" s="20">
        <f t="shared" si="0"/>
        <v>29.04878301561085</v>
      </c>
      <c r="F65" s="20">
        <f t="shared" si="1"/>
        <v>43.49649073786099</v>
      </c>
    </row>
    <row r="66" spans="1:6" s="37" customFormat="1" ht="57">
      <c r="A66" s="41" t="s">
        <v>49</v>
      </c>
      <c r="B66" s="22">
        <f>SUM(B67:B67)</f>
        <v>14700</v>
      </c>
      <c r="C66" s="22">
        <f>SUM(C67:C67)</f>
        <v>9900</v>
      </c>
      <c r="D66" s="22">
        <f>SUM(D67:D67)</f>
        <v>4611.684</v>
      </c>
      <c r="E66" s="19">
        <f t="shared" si="0"/>
        <v>31.372</v>
      </c>
      <c r="F66" s="19">
        <f t="shared" si="1"/>
        <v>46.58266666666667</v>
      </c>
    </row>
    <row r="67" spans="1:6" s="37" customFormat="1" ht="15">
      <c r="A67" s="36" t="s">
        <v>41</v>
      </c>
      <c r="B67" s="25">
        <v>14700</v>
      </c>
      <c r="C67" s="25">
        <v>9900</v>
      </c>
      <c r="D67" s="25">
        <v>4611.684</v>
      </c>
      <c r="E67" s="20">
        <f t="shared" si="0"/>
        <v>31.372</v>
      </c>
      <c r="F67" s="20">
        <f t="shared" si="1"/>
        <v>46.58266666666667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7090.143</v>
      </c>
      <c r="D68" s="18">
        <f>SUM(D69)+D72</f>
        <v>4378.248</v>
      </c>
      <c r="E68" s="19">
        <f t="shared" si="0"/>
        <v>48.88619919606967</v>
      </c>
      <c r="F68" s="19">
        <f t="shared" si="1"/>
        <v>61.75119458098376</v>
      </c>
    </row>
    <row r="69" spans="1:6" s="37" customFormat="1" ht="15">
      <c r="A69" s="36" t="s">
        <v>43</v>
      </c>
      <c r="B69" s="25">
        <v>8156</v>
      </c>
      <c r="C69" s="25">
        <v>6290.143</v>
      </c>
      <c r="D69" s="25">
        <v>4378.248</v>
      </c>
      <c r="E69" s="20">
        <f>SUM(D69)/B69*100</f>
        <v>53.68131436978911</v>
      </c>
      <c r="F69" s="20">
        <f t="shared" si="1"/>
        <v>69.6049040538506</v>
      </c>
    </row>
    <row r="70" spans="1:6" s="37" customFormat="1" ht="30">
      <c r="A70" s="38" t="s">
        <v>39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 t="shared" si="1"/>
        <v>12.074380165289258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6278.043</v>
      </c>
      <c r="D71" s="11">
        <f>SUM(D69)-D70</f>
        <v>4376.786999999999</v>
      </c>
      <c r="E71" s="19">
        <f>SUM(D71)/B71*100</f>
        <v>53.761986791866</v>
      </c>
      <c r="F71" s="19">
        <f t="shared" si="1"/>
        <v>69.71578563574667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/>
      <c r="E72" s="20"/>
      <c r="F72" s="20"/>
    </row>
    <row r="73" spans="1:6" s="37" customFormat="1" ht="15">
      <c r="A73" s="40" t="s">
        <v>51</v>
      </c>
      <c r="B73" s="18">
        <v>2500</v>
      </c>
      <c r="C73" s="18">
        <v>730</v>
      </c>
      <c r="D73" s="18"/>
      <c r="E73" s="20">
        <f>SUM(D73)/B73*100</f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28355.1</v>
      </c>
      <c r="D74" s="18">
        <v>25204.6</v>
      </c>
      <c r="E74" s="20">
        <f>SUM(D74)/B74*100</f>
        <v>66.66719567482926</v>
      </c>
      <c r="F74" s="20">
        <f aca="true" t="shared" si="2" ref="F74:F90">SUM(D74)/C74*100</f>
        <v>88.88912400238405</v>
      </c>
    </row>
    <row r="75" spans="1:6" s="35" customFormat="1" ht="15">
      <c r="A75" s="34" t="s">
        <v>53</v>
      </c>
      <c r="B75" s="18">
        <f>SUM(B76)+B80</f>
        <v>14310.377900000001</v>
      </c>
      <c r="C75" s="18">
        <f>SUM(C76)+C80</f>
        <v>9621.895</v>
      </c>
      <c r="D75" s="18">
        <f>SUM(D76)+D80</f>
        <v>2067.6123700000003</v>
      </c>
      <c r="E75" s="20">
        <f>SUM(D75)/B75*100</f>
        <v>14.44834220625299</v>
      </c>
      <c r="F75" s="20">
        <f t="shared" si="2"/>
        <v>21.488619133756917</v>
      </c>
    </row>
    <row r="76" spans="1:6" s="35" customFormat="1" ht="15">
      <c r="A76" s="36" t="s">
        <v>43</v>
      </c>
      <c r="B76" s="25">
        <f>6184.836-651.611+2609.342</f>
        <v>8142.567000000001</v>
      </c>
      <c r="C76" s="25">
        <v>5165.927</v>
      </c>
      <c r="D76" s="25">
        <f>1612.38237+116.425+39.837+86.368+202.751+9.849</f>
        <v>2067.6123700000003</v>
      </c>
      <c r="E76" s="19">
        <f>SUM(D76)/B76*100</f>
        <v>25.39263563935059</v>
      </c>
      <c r="F76" s="20">
        <f t="shared" si="2"/>
        <v>40.024033827810584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8142.567000000001</v>
      </c>
      <c r="C79" s="11">
        <f>SUM(C76)-C77-C78</f>
        <v>5165.927</v>
      </c>
      <c r="D79" s="11">
        <f>SUM(D76)-D77-D78</f>
        <v>2067.6123700000003</v>
      </c>
      <c r="E79" s="20">
        <f aca="true" t="shared" si="3" ref="E79:E90">SUM(D79)/B79*100</f>
        <v>25.39263563935059</v>
      </c>
      <c r="F79" s="20">
        <f>SUM(D79)/C79*100</f>
        <v>40.024033827810584</v>
      </c>
    </row>
    <row r="80" spans="1:6" s="37" customFormat="1" ht="15">
      <c r="A80" s="36" t="s">
        <v>41</v>
      </c>
      <c r="B80" s="25">
        <f>3804.7919+10+2353.019</f>
        <v>6167.8109</v>
      </c>
      <c r="C80" s="25">
        <v>4455.968</v>
      </c>
      <c r="D80" s="25"/>
      <c r="E80" s="20">
        <f t="shared" si="3"/>
        <v>0</v>
      </c>
      <c r="F80" s="20">
        <f t="shared" si="2"/>
        <v>0</v>
      </c>
    </row>
    <row r="81" spans="1:6" s="37" customFormat="1" ht="40.5">
      <c r="A81" s="42" t="s">
        <v>54</v>
      </c>
      <c r="B81" s="18">
        <v>22787.796</v>
      </c>
      <c r="C81" s="18">
        <v>17059.5</v>
      </c>
      <c r="D81" s="18">
        <v>8000</v>
      </c>
      <c r="E81" s="20">
        <f t="shared" si="3"/>
        <v>35.10651051992918</v>
      </c>
      <c r="F81" s="20">
        <f t="shared" si="2"/>
        <v>46.89469210703713</v>
      </c>
    </row>
    <row r="82" spans="1:11" s="46" customFormat="1" ht="15.75">
      <c r="A82" s="43" t="s">
        <v>55</v>
      </c>
      <c r="B82" s="28">
        <f>B5+B14+B23+B35+B42+B49+B56+B61+B63+B66+B68+B73+B74+B75+B81</f>
        <v>3136010.3669000003</v>
      </c>
      <c r="C82" s="28">
        <f>C5+C14+C23+C35+C42+C49+C56+C61+C63+C66+C68+C73+C74+C75+C81</f>
        <v>2359377.7499999995</v>
      </c>
      <c r="D82" s="28">
        <f>D5+D14+D23+D35+D42+D49+D56+D61+D63+D66+D68+D73+D74+D75+D81</f>
        <v>1657599.1563699997</v>
      </c>
      <c r="E82" s="20">
        <f t="shared" si="3"/>
        <v>52.85694122269643</v>
      </c>
      <c r="F82" s="20">
        <f t="shared" si="2"/>
        <v>70.25577639570434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2391664.682</v>
      </c>
      <c r="C83" s="28">
        <f>C6+C15+C24+C36+C43+C50+C57+C64+C69+C76+C74</f>
        <v>1819014.3069999998</v>
      </c>
      <c r="D83" s="28">
        <f>D6+D15+D24+D36+D43+D50+D57+D64+D69+D76+D74</f>
        <v>1486065.5403699998</v>
      </c>
      <c r="E83" s="20">
        <f t="shared" si="3"/>
        <v>62.13519610647492</v>
      </c>
      <c r="F83" s="20">
        <f t="shared" si="2"/>
        <v>81.6961985758587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775008.512</v>
      </c>
      <c r="C84" s="22">
        <f t="shared" si="4"/>
        <v>572147.077</v>
      </c>
      <c r="D84" s="22">
        <f t="shared" si="4"/>
        <v>490314.7529999999</v>
      </c>
      <c r="E84" s="19">
        <f t="shared" si="3"/>
        <v>63.26572488019331</v>
      </c>
      <c r="F84" s="19">
        <f t="shared" si="2"/>
        <v>85.69732726258424</v>
      </c>
    </row>
    <row r="85" spans="1:6" ht="15">
      <c r="A85" s="47" t="s">
        <v>36</v>
      </c>
      <c r="B85" s="22">
        <f t="shared" si="4"/>
        <v>170474.172</v>
      </c>
      <c r="C85" s="22">
        <f t="shared" si="4"/>
        <v>125827.911</v>
      </c>
      <c r="D85" s="22">
        <f t="shared" si="4"/>
        <v>107986.67199999999</v>
      </c>
      <c r="E85" s="19">
        <f t="shared" si="3"/>
        <v>63.344887224323934</v>
      </c>
      <c r="F85" s="19">
        <f t="shared" si="2"/>
        <v>85.82092092429318</v>
      </c>
    </row>
    <row r="86" spans="1:6" ht="15">
      <c r="A86" s="47" t="s">
        <v>56</v>
      </c>
      <c r="B86" s="22">
        <f>B70+B11+B20+B29+B39+B46+B53+B58</f>
        <v>171179.95900000006</v>
      </c>
      <c r="C86" s="22">
        <f>C70+C11+C20+C29+C39+C46+C53+C58</f>
        <v>119109.117</v>
      </c>
      <c r="D86" s="22">
        <f>D70+D11+D20+D29+D39+D46+D53+D58</f>
        <v>85166.49799999999</v>
      </c>
      <c r="E86" s="19">
        <f t="shared" si="3"/>
        <v>49.752610350841344</v>
      </c>
      <c r="F86" s="19">
        <f>SUM(D86)/C86*100</f>
        <v>71.50292114078891</v>
      </c>
    </row>
    <row r="87" spans="1:6" ht="15">
      <c r="A87" s="47" t="s">
        <v>40</v>
      </c>
      <c r="B87" s="22">
        <f>B83-B84-B85-B86</f>
        <v>1275002.0389999999</v>
      </c>
      <c r="C87" s="22">
        <f>C83-C84-C85-C86</f>
        <v>1001930.2019999997</v>
      </c>
      <c r="D87" s="22">
        <f>D83-D84-D85-D86</f>
        <v>802597.6173699999</v>
      </c>
      <c r="E87" s="19">
        <f t="shared" si="3"/>
        <v>62.948732066302206</v>
      </c>
      <c r="F87" s="19">
        <f t="shared" si="2"/>
        <v>80.10514263048437</v>
      </c>
    </row>
    <row r="88" spans="1:6" ht="15">
      <c r="A88" s="34" t="s">
        <v>41</v>
      </c>
      <c r="B88" s="18">
        <f>B13+B22+B41+B34+B55+B60+B62+B65+B67+B72+B80+B48</f>
        <v>719057.8889</v>
      </c>
      <c r="C88" s="18">
        <f>C13+C22+C41+C34+C55+C60+C62+C65+C67+C72+C80+C48</f>
        <v>522573.94299999997</v>
      </c>
      <c r="D88" s="18">
        <f>D13+D22+D41+D34+D55+D60+D62+D65+D67+D72+D80+D48</f>
        <v>163533.616</v>
      </c>
      <c r="E88" s="19">
        <f t="shared" si="3"/>
        <v>22.74276084366036</v>
      </c>
      <c r="F88" s="19">
        <f t="shared" si="2"/>
        <v>31.293871076155057</v>
      </c>
    </row>
    <row r="89" spans="1:6" ht="15">
      <c r="A89" s="34" t="s">
        <v>57</v>
      </c>
      <c r="B89" s="18">
        <f>SUM(B81)</f>
        <v>22787.796</v>
      </c>
      <c r="C89" s="18">
        <f>SUM(C81)</f>
        <v>17059.5</v>
      </c>
      <c r="D89" s="18">
        <f>SUM(D81)</f>
        <v>8000</v>
      </c>
      <c r="E89" s="19">
        <f t="shared" si="3"/>
        <v>35.10651051992918</v>
      </c>
      <c r="F89" s="19">
        <f t="shared" si="2"/>
        <v>46.89469210703713</v>
      </c>
    </row>
    <row r="90" spans="1:6" ht="28.5">
      <c r="A90" s="34" t="s">
        <v>58</v>
      </c>
      <c r="B90" s="18">
        <f>SUM(B73)</f>
        <v>2500</v>
      </c>
      <c r="C90" s="18">
        <f>SUM(C73)</f>
        <v>730</v>
      </c>
      <c r="D90" s="18"/>
      <c r="E90" s="19">
        <f t="shared" si="3"/>
        <v>0</v>
      </c>
      <c r="F90" s="19">
        <f t="shared" si="2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2016-09-06T11:17:41Z</cp:lastPrinted>
  <dcterms:created xsi:type="dcterms:W3CDTF">2015-04-07T07:35:57Z</dcterms:created>
  <dcterms:modified xsi:type="dcterms:W3CDTF">2016-09-06T11:23:37Z</dcterms:modified>
  <cp:category/>
  <cp:version/>
  <cp:contentType/>
  <cp:contentStatus/>
</cp:coreProperties>
</file>